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dm\OneDrive\X Files\Actuarial Profession\CM1 Exams\2019\2019 Setting\Specimen Papers\CM1B\"/>
    </mc:Choice>
  </mc:AlternateContent>
  <bookViews>
    <workbookView xWindow="0" yWindow="0" windowWidth="19200" windowHeight="11295" activeTab="3"/>
  </bookViews>
  <sheets>
    <sheet name="Base Scenario" sheetId="7" r:id="rId1"/>
    <sheet name="i" sheetId="1" r:id="rId2"/>
    <sheet name="ii" sheetId="6" r:id="rId3"/>
    <sheet name="iii" sheetId="9" r:id="rId4"/>
    <sheet name="iv" sheetId="3" r:id="rId5"/>
    <sheet name="v" sheetId="10" r:id="rId6"/>
    <sheet name="Answers" sheetId="11" r:id="rId7"/>
  </sheets>
  <calcPr calcId="152511"/>
</workbook>
</file>

<file path=xl/calcChain.xml><?xml version="1.0" encoding="utf-8"?>
<calcChain xmlns="http://schemas.openxmlformats.org/spreadsheetml/2006/main">
  <c r="M28" i="7" l="1"/>
  <c r="M27" i="7"/>
  <c r="M26" i="7"/>
  <c r="M25" i="7"/>
  <c r="M24" i="7"/>
  <c r="M23" i="7"/>
  <c r="M22" i="7"/>
  <c r="M21" i="7"/>
  <c r="M20" i="7"/>
  <c r="M19" i="7"/>
  <c r="M18" i="7"/>
  <c r="M17" i="7"/>
  <c r="M16" i="7"/>
  <c r="M15" i="7"/>
  <c r="M14" i="7"/>
  <c r="M13" i="7"/>
  <c r="M12" i="7"/>
  <c r="M11" i="7"/>
  <c r="M10" i="7"/>
  <c r="M9" i="7"/>
  <c r="M28" i="1"/>
  <c r="M27" i="1"/>
  <c r="M26" i="1"/>
  <c r="M25" i="1"/>
  <c r="M24" i="1"/>
  <c r="M23" i="1"/>
  <c r="M22" i="1"/>
  <c r="M21" i="1"/>
  <c r="M20" i="1"/>
  <c r="M19" i="1"/>
  <c r="M18" i="1"/>
  <c r="M17" i="1"/>
  <c r="M16" i="1"/>
  <c r="M15" i="1"/>
  <c r="M14" i="1"/>
  <c r="M13" i="1"/>
  <c r="M12" i="1"/>
  <c r="M11" i="1"/>
  <c r="M10" i="1"/>
  <c r="M9" i="1"/>
  <c r="M28" i="6"/>
  <c r="M27" i="6"/>
  <c r="M26" i="6"/>
  <c r="M25" i="6"/>
  <c r="M24" i="6"/>
  <c r="M23" i="6"/>
  <c r="M22" i="6"/>
  <c r="M21" i="6"/>
  <c r="M20" i="6"/>
  <c r="M19" i="6"/>
  <c r="M18" i="6"/>
  <c r="M17" i="6"/>
  <c r="M16" i="6"/>
  <c r="M15" i="6"/>
  <c r="M14" i="6"/>
  <c r="M13" i="6"/>
  <c r="M12" i="6"/>
  <c r="M11" i="6"/>
  <c r="M10" i="6"/>
  <c r="M9" i="6"/>
  <c r="M28" i="3"/>
  <c r="M27" i="3"/>
  <c r="M26" i="3"/>
  <c r="M25" i="3"/>
  <c r="M24" i="3"/>
  <c r="M23" i="3"/>
  <c r="M22" i="3"/>
  <c r="M21" i="3"/>
  <c r="M20" i="3"/>
  <c r="M19" i="3"/>
  <c r="M18" i="3"/>
  <c r="M17" i="3"/>
  <c r="M16" i="3"/>
  <c r="M15" i="3"/>
  <c r="M14" i="3"/>
  <c r="M13" i="3"/>
  <c r="M12" i="3"/>
  <c r="M11" i="3"/>
  <c r="M10" i="3"/>
  <c r="M9" i="3"/>
  <c r="U28" i="3" l="1"/>
  <c r="U27" i="3"/>
  <c r="U26" i="3"/>
  <c r="U25" i="3"/>
  <c r="U24" i="3"/>
  <c r="U23" i="3"/>
  <c r="U22" i="3"/>
  <c r="U21" i="3"/>
  <c r="U20" i="3"/>
  <c r="U19" i="3"/>
  <c r="U18" i="3"/>
  <c r="U17" i="3"/>
  <c r="U16" i="3"/>
  <c r="U15" i="3"/>
  <c r="U14" i="3"/>
  <c r="U13" i="3"/>
  <c r="U12" i="3"/>
  <c r="U11" i="3"/>
  <c r="U10" i="3"/>
  <c r="U9" i="3"/>
  <c r="C28" i="1"/>
  <c r="P28" i="1" s="1"/>
  <c r="C27" i="1"/>
  <c r="P27" i="1" s="1"/>
  <c r="C26" i="1"/>
  <c r="C25" i="1"/>
  <c r="P25" i="1" s="1"/>
  <c r="C24" i="1"/>
  <c r="O24" i="1" s="1"/>
  <c r="C23" i="1"/>
  <c r="P23" i="1" s="1"/>
  <c r="C22" i="1"/>
  <c r="C21" i="1"/>
  <c r="P21" i="1" s="1"/>
  <c r="C20" i="1"/>
  <c r="C19" i="1"/>
  <c r="O19" i="1" s="1"/>
  <c r="C18" i="1"/>
  <c r="O18" i="1" s="1"/>
  <c r="C17" i="1"/>
  <c r="P17" i="1" s="1"/>
  <c r="C16" i="1"/>
  <c r="O16" i="1" s="1"/>
  <c r="C15" i="1"/>
  <c r="P15" i="1" s="1"/>
  <c r="C14" i="1"/>
  <c r="C13" i="1"/>
  <c r="P13" i="1" s="1"/>
  <c r="C12" i="1"/>
  <c r="C11" i="1"/>
  <c r="P11" i="1" s="1"/>
  <c r="C10" i="1"/>
  <c r="C28" i="6"/>
  <c r="C27" i="6"/>
  <c r="O27" i="6" s="1"/>
  <c r="Q27" i="6" s="1"/>
  <c r="Z27" i="6" s="1"/>
  <c r="C26" i="6"/>
  <c r="O26" i="6" s="1"/>
  <c r="Q26" i="6" s="1"/>
  <c r="C25" i="6"/>
  <c r="C24" i="6"/>
  <c r="O24" i="6" s="1"/>
  <c r="C23" i="6"/>
  <c r="O23" i="6" s="1"/>
  <c r="Q23" i="6" s="1"/>
  <c r="Z23" i="6" s="1"/>
  <c r="C22" i="6"/>
  <c r="O22" i="6" s="1"/>
  <c r="Q22" i="6" s="1"/>
  <c r="C21" i="6"/>
  <c r="C20" i="6"/>
  <c r="C19" i="6"/>
  <c r="O19" i="6" s="1"/>
  <c r="Q19" i="6" s="1"/>
  <c r="Z19" i="6" s="1"/>
  <c r="C18" i="6"/>
  <c r="O18" i="6" s="1"/>
  <c r="Q18" i="6" s="1"/>
  <c r="C17" i="6"/>
  <c r="C16" i="6"/>
  <c r="O16" i="6" s="1"/>
  <c r="C15" i="6"/>
  <c r="O15" i="6" s="1"/>
  <c r="Q15" i="6" s="1"/>
  <c r="Z15" i="6" s="1"/>
  <c r="C14" i="6"/>
  <c r="C13" i="6"/>
  <c r="C12" i="6"/>
  <c r="C11" i="6"/>
  <c r="O11" i="6" s="1"/>
  <c r="Q11" i="6" s="1"/>
  <c r="Z11" i="6" s="1"/>
  <c r="C10" i="6"/>
  <c r="O10" i="6" s="1"/>
  <c r="Q10" i="6" s="1"/>
  <c r="C28" i="3"/>
  <c r="C27" i="3"/>
  <c r="C26" i="3"/>
  <c r="C25" i="3"/>
  <c r="C24" i="3"/>
  <c r="C23" i="3"/>
  <c r="C22" i="3"/>
  <c r="C21" i="3"/>
  <c r="C20" i="3"/>
  <c r="C19" i="3"/>
  <c r="C18" i="3"/>
  <c r="C17" i="3"/>
  <c r="C16" i="3"/>
  <c r="C15" i="3"/>
  <c r="C14" i="3"/>
  <c r="C13" i="3"/>
  <c r="C12" i="3"/>
  <c r="C11" i="3"/>
  <c r="C10" i="3"/>
  <c r="C28" i="7"/>
  <c r="O28" i="7" s="1"/>
  <c r="C27" i="7"/>
  <c r="C26" i="7"/>
  <c r="O26" i="7" s="1"/>
  <c r="C25" i="7"/>
  <c r="P25" i="7" s="1"/>
  <c r="C24" i="7"/>
  <c r="P24" i="7" s="1"/>
  <c r="C23" i="7"/>
  <c r="O23" i="7" s="1"/>
  <c r="C22" i="7"/>
  <c r="O22" i="7" s="1"/>
  <c r="C21" i="7"/>
  <c r="P21" i="7" s="1"/>
  <c r="C20" i="7"/>
  <c r="O20" i="7" s="1"/>
  <c r="C19" i="7"/>
  <c r="P19" i="7" s="1"/>
  <c r="C18" i="7"/>
  <c r="O18" i="7" s="1"/>
  <c r="C17" i="7"/>
  <c r="P17" i="7" s="1"/>
  <c r="C16" i="7"/>
  <c r="P16" i="7" s="1"/>
  <c r="C15" i="7"/>
  <c r="C14" i="7"/>
  <c r="P14" i="7" s="1"/>
  <c r="C13" i="7"/>
  <c r="P13" i="7" s="1"/>
  <c r="C12" i="7"/>
  <c r="O12" i="7" s="1"/>
  <c r="C11" i="7"/>
  <c r="C10" i="7"/>
  <c r="O10" i="7" s="1"/>
  <c r="C9" i="1"/>
  <c r="C9" i="6"/>
  <c r="O9" i="6" s="1"/>
  <c r="Q9" i="6" s="1"/>
  <c r="C9" i="3"/>
  <c r="C9" i="7"/>
  <c r="P9" i="7" s="1"/>
  <c r="O28" i="1"/>
  <c r="O26" i="1"/>
  <c r="O22" i="1"/>
  <c r="O20" i="1"/>
  <c r="O14" i="1"/>
  <c r="O12" i="1"/>
  <c r="O10" i="1"/>
  <c r="O25" i="1"/>
  <c r="O21" i="1"/>
  <c r="P19" i="1"/>
  <c r="O17" i="1"/>
  <c r="O15" i="1"/>
  <c r="O13" i="1"/>
  <c r="P10" i="1"/>
  <c r="P9" i="1"/>
  <c r="O9" i="1"/>
  <c r="P27" i="7"/>
  <c r="P26" i="7"/>
  <c r="P23" i="7"/>
  <c r="P20" i="7"/>
  <c r="P15" i="7"/>
  <c r="P11" i="7"/>
  <c r="P10" i="7"/>
  <c r="O27" i="7"/>
  <c r="O24" i="7"/>
  <c r="O19" i="7"/>
  <c r="O15" i="7"/>
  <c r="O14" i="7"/>
  <c r="O11" i="7"/>
  <c r="O28" i="6"/>
  <c r="Q28" i="6" s="1"/>
  <c r="Y28" i="6" s="1"/>
  <c r="O25" i="6"/>
  <c r="Q25" i="6" s="1"/>
  <c r="Z25" i="6" s="1"/>
  <c r="O21" i="6"/>
  <c r="Q21" i="6" s="1"/>
  <c r="Z21" i="6" s="1"/>
  <c r="O20" i="6"/>
  <c r="Q20" i="6" s="1"/>
  <c r="Y20" i="6" s="1"/>
  <c r="O17" i="6"/>
  <c r="Q17" i="6" s="1"/>
  <c r="Z17" i="6" s="1"/>
  <c r="O14" i="6"/>
  <c r="Q14" i="6" s="1"/>
  <c r="O13" i="6"/>
  <c r="Q13" i="6" s="1"/>
  <c r="Z13" i="6" s="1"/>
  <c r="O12" i="6"/>
  <c r="Q12" i="6" s="1"/>
  <c r="Y12" i="6" s="1"/>
  <c r="P10" i="6"/>
  <c r="P11" i="6"/>
  <c r="P12" i="6"/>
  <c r="P13" i="6"/>
  <c r="P14" i="6"/>
  <c r="P15" i="6"/>
  <c r="P16" i="6"/>
  <c r="P17" i="6"/>
  <c r="P18" i="6"/>
  <c r="P19" i="6"/>
  <c r="P20" i="6"/>
  <c r="P21" i="6"/>
  <c r="P22" i="6"/>
  <c r="P23" i="6"/>
  <c r="P24" i="6"/>
  <c r="P25" i="6"/>
  <c r="P26" i="6"/>
  <c r="P27" i="6"/>
  <c r="O16" i="7" l="1"/>
  <c r="P12" i="7"/>
  <c r="P28" i="7"/>
  <c r="O11" i="1"/>
  <c r="O27" i="1"/>
  <c r="O23" i="1"/>
  <c r="R13" i="6"/>
  <c r="R21" i="6"/>
  <c r="Q16" i="6"/>
  <c r="Y16" i="6" s="1"/>
  <c r="R16" i="6"/>
  <c r="Q24" i="6"/>
  <c r="Y24" i="6" s="1"/>
  <c r="R24" i="6"/>
  <c r="S24" i="6" s="1"/>
  <c r="R17" i="6"/>
  <c r="R25" i="6"/>
  <c r="P22" i="7"/>
  <c r="R10" i="6"/>
  <c r="S10" i="6" s="1"/>
  <c r="R14" i="6"/>
  <c r="R18" i="6"/>
  <c r="R22" i="6"/>
  <c r="R26" i="6"/>
  <c r="S26" i="6" s="1"/>
  <c r="P18" i="7"/>
  <c r="R11" i="6"/>
  <c r="R15" i="6"/>
  <c r="R19" i="6"/>
  <c r="S19" i="6" s="1"/>
  <c r="R23" i="6"/>
  <c r="R27" i="6"/>
  <c r="R12" i="6"/>
  <c r="R20" i="6"/>
  <c r="S20" i="6" s="1"/>
  <c r="R28" i="6"/>
  <c r="S28" i="6" s="1"/>
  <c r="O17" i="7"/>
  <c r="O21" i="7"/>
  <c r="O25" i="7"/>
  <c r="O13" i="7"/>
  <c r="O9" i="7"/>
  <c r="P20" i="1"/>
  <c r="P14" i="1"/>
  <c r="P24" i="1"/>
  <c r="P12" i="1"/>
  <c r="P18" i="1"/>
  <c r="P26" i="1"/>
  <c r="P22" i="1"/>
  <c r="P16" i="1"/>
  <c r="Z10" i="6"/>
  <c r="Y10" i="6"/>
  <c r="Z14" i="6"/>
  <c r="Y14" i="6"/>
  <c r="Z18" i="6"/>
  <c r="Y18" i="6"/>
  <c r="Z22" i="6"/>
  <c r="Y22" i="6"/>
  <c r="Z26" i="6"/>
  <c r="Y26" i="6"/>
  <c r="Y11" i="6"/>
  <c r="Y15" i="6"/>
  <c r="Y19" i="6"/>
  <c r="Y23" i="6"/>
  <c r="Y27" i="6"/>
  <c r="Z12" i="6"/>
  <c r="Z16" i="6"/>
  <c r="Z20" i="6"/>
  <c r="Z24" i="6"/>
  <c r="Z28" i="6"/>
  <c r="Y13" i="6"/>
  <c r="Y17" i="6"/>
  <c r="Y21" i="6"/>
  <c r="Y25" i="6"/>
  <c r="Y9" i="6"/>
  <c r="Z9" i="6"/>
  <c r="S12" i="6"/>
  <c r="S13" i="6"/>
  <c r="S17" i="6"/>
  <c r="S21" i="6"/>
  <c r="S25" i="6"/>
  <c r="S16" i="6"/>
  <c r="S11" i="6"/>
  <c r="S15" i="6"/>
  <c r="S23" i="6"/>
  <c r="S27" i="6"/>
  <c r="S14" i="6"/>
  <c r="S22" i="6"/>
  <c r="S18" i="6"/>
  <c r="W28" i="3" l="1"/>
  <c r="V28" i="6"/>
  <c r="W28" i="6" s="1"/>
  <c r="V27" i="6"/>
  <c r="W27" i="6" s="1"/>
  <c r="V26" i="6"/>
  <c r="W26" i="6" s="1"/>
  <c r="V25" i="6"/>
  <c r="W25" i="6" s="1"/>
  <c r="V24" i="6"/>
  <c r="W24" i="6" s="1"/>
  <c r="V23" i="6"/>
  <c r="W23" i="6" s="1"/>
  <c r="V22" i="6"/>
  <c r="W22" i="6" s="1"/>
  <c r="V21" i="6"/>
  <c r="W21" i="6" s="1"/>
  <c r="V20" i="6"/>
  <c r="W20" i="6" s="1"/>
  <c r="V19" i="6"/>
  <c r="W19" i="6" s="1"/>
  <c r="V18" i="6"/>
  <c r="W18" i="6" s="1"/>
  <c r="V17" i="6"/>
  <c r="W17" i="6" s="1"/>
  <c r="V16" i="6"/>
  <c r="W16" i="6" s="1"/>
  <c r="V15" i="6"/>
  <c r="W15" i="6" s="1"/>
  <c r="V14" i="6"/>
  <c r="W14" i="6" s="1"/>
  <c r="V13" i="6"/>
  <c r="W13" i="6" s="1"/>
  <c r="V12" i="6"/>
  <c r="W12" i="6" s="1"/>
  <c r="V11" i="6"/>
  <c r="W11" i="6" s="1"/>
  <c r="V10" i="6"/>
  <c r="W10" i="6" s="1"/>
  <c r="V9" i="6"/>
  <c r="W9" i="1"/>
  <c r="AH9" i="3"/>
  <c r="AF28" i="3"/>
  <c r="AF27" i="3"/>
  <c r="AF26" i="3"/>
  <c r="AF25" i="3"/>
  <c r="AF24" i="3"/>
  <c r="AF23" i="3"/>
  <c r="AF22" i="3"/>
  <c r="AF21" i="3"/>
  <c r="AF20" i="3"/>
  <c r="AF19" i="3"/>
  <c r="AF18" i="3"/>
  <c r="AF17" i="3"/>
  <c r="AF16" i="3"/>
  <c r="AF15" i="3"/>
  <c r="AF14" i="3"/>
  <c r="AF13" i="3"/>
  <c r="AF12" i="3"/>
  <c r="AF11" i="3"/>
  <c r="AF10" i="3"/>
  <c r="AF9" i="3"/>
  <c r="V28" i="3"/>
  <c r="AD9" i="3"/>
  <c r="K28" i="3"/>
  <c r="L28" i="3" s="1"/>
  <c r="D28" i="3"/>
  <c r="K27" i="3"/>
  <c r="L27" i="3" s="1"/>
  <c r="D27" i="3"/>
  <c r="K26" i="3"/>
  <c r="L26" i="3" s="1"/>
  <c r="D26" i="3"/>
  <c r="K25" i="3"/>
  <c r="L25" i="3" s="1"/>
  <c r="D25" i="3"/>
  <c r="K24" i="3"/>
  <c r="L24" i="3" s="1"/>
  <c r="D24" i="3"/>
  <c r="K23" i="3"/>
  <c r="L23" i="3" s="1"/>
  <c r="D23" i="3"/>
  <c r="K22" i="3"/>
  <c r="L22" i="3" s="1"/>
  <c r="D22" i="3"/>
  <c r="K21" i="3"/>
  <c r="L21" i="3" s="1"/>
  <c r="D21" i="3"/>
  <c r="K20" i="3"/>
  <c r="L20" i="3" s="1"/>
  <c r="D20" i="3"/>
  <c r="K19" i="3"/>
  <c r="L19" i="3" s="1"/>
  <c r="D19" i="3"/>
  <c r="K18" i="3"/>
  <c r="L18" i="3" s="1"/>
  <c r="D18" i="3"/>
  <c r="K17" i="3"/>
  <c r="L17" i="3" s="1"/>
  <c r="D17" i="3"/>
  <c r="K16" i="3"/>
  <c r="L16" i="3" s="1"/>
  <c r="D16" i="3"/>
  <c r="K15" i="3"/>
  <c r="L15" i="3" s="1"/>
  <c r="D15" i="3"/>
  <c r="K14" i="3"/>
  <c r="L14" i="3" s="1"/>
  <c r="D14" i="3"/>
  <c r="K13" i="3"/>
  <c r="L13" i="3" s="1"/>
  <c r="D13" i="3"/>
  <c r="K12" i="3"/>
  <c r="L12" i="3" s="1"/>
  <c r="D12" i="3"/>
  <c r="K11" i="3"/>
  <c r="L11" i="3" s="1"/>
  <c r="D11" i="3"/>
  <c r="K10" i="3"/>
  <c r="L10" i="3" s="1"/>
  <c r="D10" i="3"/>
  <c r="J9" i="3"/>
  <c r="L9" i="3" s="1"/>
  <c r="D9" i="3"/>
  <c r="K28" i="7"/>
  <c r="L28" i="7" s="1"/>
  <c r="D28" i="7"/>
  <c r="R28" i="7" s="1"/>
  <c r="K27" i="7"/>
  <c r="L27" i="7" s="1"/>
  <c r="D27" i="7"/>
  <c r="R27" i="7" s="1"/>
  <c r="K26" i="7"/>
  <c r="L26" i="7" s="1"/>
  <c r="D26" i="7"/>
  <c r="R26" i="7" s="1"/>
  <c r="K25" i="7"/>
  <c r="L25" i="7" s="1"/>
  <c r="D25" i="7"/>
  <c r="R25" i="7" s="1"/>
  <c r="K24" i="7"/>
  <c r="L24" i="7" s="1"/>
  <c r="D24" i="7"/>
  <c r="R24" i="7" s="1"/>
  <c r="K23" i="7"/>
  <c r="L23" i="7" s="1"/>
  <c r="D23" i="7"/>
  <c r="R23" i="7" s="1"/>
  <c r="K22" i="7"/>
  <c r="L22" i="7" s="1"/>
  <c r="D22" i="7"/>
  <c r="R22" i="7" s="1"/>
  <c r="K21" i="7"/>
  <c r="L21" i="7" s="1"/>
  <c r="D21" i="7"/>
  <c r="R21" i="7" s="1"/>
  <c r="K20" i="7"/>
  <c r="L20" i="7" s="1"/>
  <c r="D20" i="7"/>
  <c r="R20" i="7" s="1"/>
  <c r="K19" i="7"/>
  <c r="L19" i="7" s="1"/>
  <c r="D19" i="7"/>
  <c r="R19" i="7" s="1"/>
  <c r="K18" i="7"/>
  <c r="L18" i="7" s="1"/>
  <c r="D18" i="7"/>
  <c r="R18" i="7" s="1"/>
  <c r="K17" i="7"/>
  <c r="L17" i="7" s="1"/>
  <c r="D17" i="7"/>
  <c r="R17" i="7" s="1"/>
  <c r="K16" i="7"/>
  <c r="L16" i="7" s="1"/>
  <c r="D16" i="7"/>
  <c r="R16" i="7" s="1"/>
  <c r="K15" i="7"/>
  <c r="L15" i="7" s="1"/>
  <c r="D15" i="7"/>
  <c r="R15" i="7" s="1"/>
  <c r="K14" i="7"/>
  <c r="L14" i="7" s="1"/>
  <c r="D14" i="7"/>
  <c r="R14" i="7" s="1"/>
  <c r="K13" i="7"/>
  <c r="L13" i="7" s="1"/>
  <c r="D13" i="7"/>
  <c r="R13" i="7" s="1"/>
  <c r="K12" i="7"/>
  <c r="L12" i="7" s="1"/>
  <c r="D12" i="7"/>
  <c r="R12" i="7" s="1"/>
  <c r="K11" i="7"/>
  <c r="L11" i="7" s="1"/>
  <c r="D11" i="7"/>
  <c r="R11" i="7" s="1"/>
  <c r="K10" i="7"/>
  <c r="L10" i="7" s="1"/>
  <c r="D10" i="7"/>
  <c r="R10" i="7" s="1"/>
  <c r="J9" i="7"/>
  <c r="L9" i="7" s="1"/>
  <c r="D9" i="7"/>
  <c r="R9" i="7" s="1"/>
  <c r="P9" i="6"/>
  <c r="AG28" i="6"/>
  <c r="K28" i="6"/>
  <c r="L28" i="6" s="1"/>
  <c r="D28" i="6"/>
  <c r="AG27" i="6"/>
  <c r="K27" i="6"/>
  <c r="L27" i="6" s="1"/>
  <c r="D27" i="6"/>
  <c r="AG26" i="6"/>
  <c r="K26" i="6"/>
  <c r="L26" i="6" s="1"/>
  <c r="D26" i="6"/>
  <c r="AG25" i="6"/>
  <c r="K25" i="6"/>
  <c r="L25" i="6" s="1"/>
  <c r="D25" i="6"/>
  <c r="AG24" i="6"/>
  <c r="K24" i="6"/>
  <c r="L24" i="6" s="1"/>
  <c r="D24" i="6"/>
  <c r="AG23" i="6"/>
  <c r="K23" i="6"/>
  <c r="L23" i="6" s="1"/>
  <c r="D23" i="6"/>
  <c r="AG22" i="6"/>
  <c r="K22" i="6"/>
  <c r="L22" i="6" s="1"/>
  <c r="D22" i="6"/>
  <c r="AG21" i="6"/>
  <c r="K21" i="6"/>
  <c r="L21" i="6" s="1"/>
  <c r="D21" i="6"/>
  <c r="AG20" i="6"/>
  <c r="K20" i="6"/>
  <c r="L20" i="6" s="1"/>
  <c r="D20" i="6"/>
  <c r="AG19" i="6"/>
  <c r="K19" i="6"/>
  <c r="L19" i="6" s="1"/>
  <c r="D19" i="6"/>
  <c r="AG18" i="6"/>
  <c r="K18" i="6"/>
  <c r="L18" i="6" s="1"/>
  <c r="D18" i="6"/>
  <c r="AG17" i="6"/>
  <c r="K17" i="6"/>
  <c r="L17" i="6" s="1"/>
  <c r="D17" i="6"/>
  <c r="AG16" i="6"/>
  <c r="K16" i="6"/>
  <c r="L16" i="6" s="1"/>
  <c r="D16" i="6"/>
  <c r="AG15" i="6"/>
  <c r="K15" i="6"/>
  <c r="L15" i="6" s="1"/>
  <c r="D15" i="6"/>
  <c r="AG14" i="6"/>
  <c r="K14" i="6"/>
  <c r="L14" i="6" s="1"/>
  <c r="D14" i="6"/>
  <c r="AG13" i="6"/>
  <c r="K13" i="6"/>
  <c r="L13" i="6" s="1"/>
  <c r="D13" i="6"/>
  <c r="AG12" i="6"/>
  <c r="K12" i="6"/>
  <c r="L12" i="6" s="1"/>
  <c r="D12" i="6"/>
  <c r="AG11" i="6"/>
  <c r="K11" i="6"/>
  <c r="L11" i="6" s="1"/>
  <c r="D11" i="6"/>
  <c r="AG10" i="6"/>
  <c r="K10" i="6"/>
  <c r="L10" i="6" s="1"/>
  <c r="D10" i="6"/>
  <c r="AI9" i="6"/>
  <c r="AG9" i="6"/>
  <c r="AE9" i="6"/>
  <c r="J9" i="6"/>
  <c r="L9" i="6" s="1"/>
  <c r="D9" i="6"/>
  <c r="R9" i="6" l="1"/>
  <c r="S9" i="6" s="1"/>
  <c r="Y28" i="3"/>
  <c r="W9" i="6"/>
  <c r="W27" i="3"/>
  <c r="V27" i="3"/>
  <c r="S28" i="7"/>
  <c r="U10" i="6"/>
  <c r="U26" i="6"/>
  <c r="U28" i="6"/>
  <c r="U12" i="6"/>
  <c r="U20" i="6"/>
  <c r="U22" i="6"/>
  <c r="U9" i="6"/>
  <c r="U13" i="6"/>
  <c r="U17" i="6"/>
  <c r="U25" i="6"/>
  <c r="U11" i="6"/>
  <c r="U15" i="6"/>
  <c r="U27" i="6"/>
  <c r="Y27" i="3" l="1"/>
  <c r="W26" i="3"/>
  <c r="W25" i="3" s="1"/>
  <c r="V26" i="3"/>
  <c r="O11" i="3"/>
  <c r="P11" i="3"/>
  <c r="AB11" i="6"/>
  <c r="Q11" i="3"/>
  <c r="U16" i="6"/>
  <c r="U24" i="6"/>
  <c r="U19" i="6"/>
  <c r="U18" i="6"/>
  <c r="U23" i="6"/>
  <c r="U14" i="6"/>
  <c r="U21" i="6"/>
  <c r="V25" i="3" l="1"/>
  <c r="Y26" i="3"/>
  <c r="W24" i="3"/>
  <c r="O13" i="3"/>
  <c r="O12" i="3"/>
  <c r="O9" i="3"/>
  <c r="O10" i="3"/>
  <c r="AB13" i="6"/>
  <c r="Q13" i="3"/>
  <c r="P12" i="3"/>
  <c r="P10" i="3"/>
  <c r="P9" i="3"/>
  <c r="AE10" i="6"/>
  <c r="AE11" i="6" s="1"/>
  <c r="AE12" i="6" s="1"/>
  <c r="Q9" i="3"/>
  <c r="P13" i="3"/>
  <c r="AB12" i="6"/>
  <c r="Q12" i="3"/>
  <c r="AB10" i="6"/>
  <c r="Q10" i="3"/>
  <c r="AD11" i="6"/>
  <c r="S11" i="3" s="1"/>
  <c r="AB9" i="6"/>
  <c r="V24" i="3" l="1"/>
  <c r="Y25" i="3"/>
  <c r="W23" i="3"/>
  <c r="AI10" i="6"/>
  <c r="AE13" i="6"/>
  <c r="AE14" i="6" s="1"/>
  <c r="AE15" i="6" s="1"/>
  <c r="AI12" i="6"/>
  <c r="AD10" i="6"/>
  <c r="AF10" i="6" s="1"/>
  <c r="AH10" i="6" s="1"/>
  <c r="O14" i="3"/>
  <c r="AD9" i="6"/>
  <c r="AF9" i="6" s="1"/>
  <c r="AH9" i="6" s="1"/>
  <c r="AI11" i="6"/>
  <c r="AB14" i="6"/>
  <c r="Q14" i="3"/>
  <c r="AF11" i="6"/>
  <c r="AH11" i="6" s="1"/>
  <c r="P14" i="3"/>
  <c r="AD10" i="3"/>
  <c r="AD13" i="6"/>
  <c r="S13" i="3" s="1"/>
  <c r="AD12" i="6"/>
  <c r="V23" i="3"/>
  <c r="Y24" i="3" l="1"/>
  <c r="Y23" i="3"/>
  <c r="W22" i="3"/>
  <c r="S9" i="3"/>
  <c r="S10" i="3"/>
  <c r="AI13" i="6"/>
  <c r="O15" i="3"/>
  <c r="AF13" i="6"/>
  <c r="AH13" i="6" s="1"/>
  <c r="P15" i="3"/>
  <c r="AB15" i="6"/>
  <c r="Q15" i="3"/>
  <c r="AH10" i="3"/>
  <c r="AD11" i="3"/>
  <c r="AF12" i="6"/>
  <c r="AH12" i="6" s="1"/>
  <c r="S12" i="3"/>
  <c r="AD14" i="6"/>
  <c r="V22" i="3"/>
  <c r="AE16" i="6"/>
  <c r="AI14" i="6"/>
  <c r="Y22" i="3" l="1"/>
  <c r="W21" i="3"/>
  <c r="O16" i="3"/>
  <c r="AB16" i="6"/>
  <c r="Q16" i="3"/>
  <c r="P16" i="3"/>
  <c r="AD12" i="3"/>
  <c r="AH11" i="3"/>
  <c r="AF14" i="6"/>
  <c r="AH14" i="6" s="1"/>
  <c r="S14" i="3"/>
  <c r="AD15" i="6"/>
  <c r="V21" i="3"/>
  <c r="AE17" i="6"/>
  <c r="AI15" i="6"/>
  <c r="Y21" i="3" l="1"/>
  <c r="W20" i="3"/>
  <c r="O17" i="3"/>
  <c r="AD13" i="3"/>
  <c r="AH12" i="3"/>
  <c r="AB17" i="6"/>
  <c r="Q17" i="3"/>
  <c r="P17" i="3"/>
  <c r="AF15" i="6"/>
  <c r="AH15" i="6" s="1"/>
  <c r="S15" i="3"/>
  <c r="AD16" i="6"/>
  <c r="V20" i="3"/>
  <c r="AE18" i="6"/>
  <c r="AI16" i="6"/>
  <c r="Y20" i="3" l="1"/>
  <c r="W19" i="3"/>
  <c r="O18" i="3"/>
  <c r="AD14" i="3"/>
  <c r="AH13" i="3"/>
  <c r="AB18" i="6"/>
  <c r="Q18" i="3"/>
  <c r="P18" i="3"/>
  <c r="AD17" i="6"/>
  <c r="S17" i="3" s="1"/>
  <c r="AF16" i="6"/>
  <c r="AH16" i="6" s="1"/>
  <c r="S16" i="3"/>
  <c r="V19" i="3"/>
  <c r="AE19" i="6"/>
  <c r="AI17" i="6"/>
  <c r="Y19" i="3" l="1"/>
  <c r="W18" i="3"/>
  <c r="O19" i="3"/>
  <c r="AD15" i="3"/>
  <c r="AH14" i="3"/>
  <c r="P19" i="3"/>
  <c r="AB19" i="6"/>
  <c r="Q19" i="3"/>
  <c r="AF17" i="6"/>
  <c r="AH17" i="6" s="1"/>
  <c r="AD18" i="6"/>
  <c r="V18" i="3"/>
  <c r="AE20" i="6"/>
  <c r="AI18" i="6"/>
  <c r="Y18" i="3" l="1"/>
  <c r="W17" i="3"/>
  <c r="O20" i="3"/>
  <c r="AB20" i="6"/>
  <c r="Q20" i="3"/>
  <c r="AD16" i="3"/>
  <c r="AH15" i="3"/>
  <c r="AD19" i="6"/>
  <c r="S19" i="3" s="1"/>
  <c r="P20" i="3"/>
  <c r="AF18" i="6"/>
  <c r="AH18" i="6" s="1"/>
  <c r="S18" i="3"/>
  <c r="V17" i="3"/>
  <c r="AE21" i="6"/>
  <c r="AI19" i="6"/>
  <c r="Y17" i="3" l="1"/>
  <c r="W16" i="3"/>
  <c r="O21" i="3"/>
  <c r="P21" i="3"/>
  <c r="AH16" i="3"/>
  <c r="AD17" i="3"/>
  <c r="AB21" i="6"/>
  <c r="Q21" i="3"/>
  <c r="AF19" i="6"/>
  <c r="AH19" i="6" s="1"/>
  <c r="AD20" i="6"/>
  <c r="S20" i="3" s="1"/>
  <c r="V16" i="3"/>
  <c r="AE22" i="6"/>
  <c r="AI20" i="6"/>
  <c r="Y16" i="3" l="1"/>
  <c r="W15" i="3"/>
  <c r="O22" i="3"/>
  <c r="AF20" i="6"/>
  <c r="AH20" i="6" s="1"/>
  <c r="P22" i="3"/>
  <c r="AD18" i="3"/>
  <c r="AH17" i="3"/>
  <c r="AB22" i="6"/>
  <c r="Q22" i="3"/>
  <c r="AD21" i="6"/>
  <c r="V15" i="3"/>
  <c r="AE23" i="6"/>
  <c r="AI21" i="6"/>
  <c r="Y15" i="3" l="1"/>
  <c r="W14" i="3"/>
  <c r="O23" i="3"/>
  <c r="AB23" i="6"/>
  <c r="Q23" i="3"/>
  <c r="AH18" i="3"/>
  <c r="AD19" i="3"/>
  <c r="P23" i="3"/>
  <c r="AF21" i="6"/>
  <c r="AH21" i="6" s="1"/>
  <c r="S21" i="3"/>
  <c r="AD22" i="6"/>
  <c r="V14" i="3"/>
  <c r="AE24" i="6"/>
  <c r="AI22" i="6"/>
  <c r="Y14" i="3" l="1"/>
  <c r="W13" i="3"/>
  <c r="O24" i="3"/>
  <c r="P24" i="3"/>
  <c r="AB24" i="6"/>
  <c r="Q24" i="3"/>
  <c r="AH19" i="3"/>
  <c r="AD20" i="3"/>
  <c r="AF22" i="6"/>
  <c r="AH22" i="6" s="1"/>
  <c r="S22" i="3"/>
  <c r="AD23" i="6"/>
  <c r="V13" i="3"/>
  <c r="AE25" i="6"/>
  <c r="AI23" i="6"/>
  <c r="Y13" i="3" l="1"/>
  <c r="W12" i="3"/>
  <c r="O25" i="3"/>
  <c r="AB25" i="6"/>
  <c r="Q25" i="3"/>
  <c r="AH20" i="3"/>
  <c r="AD21" i="3"/>
  <c r="P25" i="3"/>
  <c r="AF23" i="6"/>
  <c r="AH23" i="6" s="1"/>
  <c r="S23" i="3"/>
  <c r="AD24" i="6"/>
  <c r="V12" i="3"/>
  <c r="AE26" i="6"/>
  <c r="AI24" i="6"/>
  <c r="Y12" i="3" l="1"/>
  <c r="W11" i="3"/>
  <c r="O26" i="3"/>
  <c r="AD22" i="3"/>
  <c r="AH21" i="3"/>
  <c r="AB26" i="6"/>
  <c r="Q26" i="3"/>
  <c r="P26" i="3"/>
  <c r="AF24" i="6"/>
  <c r="AH24" i="6" s="1"/>
  <c r="S24" i="3"/>
  <c r="AD25" i="6"/>
  <c r="S25" i="3" s="1"/>
  <c r="V11" i="3"/>
  <c r="AE27" i="6"/>
  <c r="Q28" i="3"/>
  <c r="AI25" i="6"/>
  <c r="Y11" i="3" l="1"/>
  <c r="W10" i="3"/>
  <c r="O28" i="3"/>
  <c r="O27" i="3"/>
  <c r="P28" i="3"/>
  <c r="P27" i="3"/>
  <c r="AB27" i="6"/>
  <c r="Q27" i="3"/>
  <c r="AH22" i="3"/>
  <c r="AD23" i="3"/>
  <c r="AF25" i="6"/>
  <c r="AH25" i="6" s="1"/>
  <c r="AD26" i="6"/>
  <c r="V10" i="3"/>
  <c r="AE28" i="6"/>
  <c r="AC28" i="6"/>
  <c r="AB28" i="6"/>
  <c r="AI26" i="6"/>
  <c r="Y10" i="3" l="1"/>
  <c r="AA9" i="3" s="1"/>
  <c r="W9" i="3"/>
  <c r="AD24" i="3"/>
  <c r="AH23" i="3"/>
  <c r="AF26" i="6"/>
  <c r="AH26" i="6" s="1"/>
  <c r="S26" i="3"/>
  <c r="AD28" i="6"/>
  <c r="S28" i="3" s="1"/>
  <c r="AD27" i="6"/>
  <c r="V9" i="3"/>
  <c r="AI27" i="6"/>
  <c r="AH24" i="3" l="1"/>
  <c r="AD25" i="3"/>
  <c r="AF27" i="6"/>
  <c r="AH27" i="6" s="1"/>
  <c r="S27" i="3"/>
  <c r="AI28" i="6"/>
  <c r="AI30" i="6" s="1"/>
  <c r="AF28" i="6"/>
  <c r="AH28" i="6" s="1"/>
  <c r="Z9" i="3" l="1"/>
  <c r="AB9" i="3" s="1"/>
  <c r="AH30" i="6"/>
  <c r="B5" i="11" s="1"/>
  <c r="AD26" i="3"/>
  <c r="AH25" i="3"/>
  <c r="AA13" i="3"/>
  <c r="Z14" i="3"/>
  <c r="AA17" i="3"/>
  <c r="Z18" i="3"/>
  <c r="AA21" i="3"/>
  <c r="Z22" i="3"/>
  <c r="AA25" i="3"/>
  <c r="Z26" i="3"/>
  <c r="AA12" i="3"/>
  <c r="Z13" i="3"/>
  <c r="AA16" i="3"/>
  <c r="Z17" i="3"/>
  <c r="AA20" i="3"/>
  <c r="Z21" i="3"/>
  <c r="AA24" i="3"/>
  <c r="Z25" i="3"/>
  <c r="Z10" i="3"/>
  <c r="AA11" i="3"/>
  <c r="Z12" i="3"/>
  <c r="AA15" i="3"/>
  <c r="Z16" i="3"/>
  <c r="AA19" i="3"/>
  <c r="Z20" i="3"/>
  <c r="AA23" i="3"/>
  <c r="Z24" i="3"/>
  <c r="Z27" i="3"/>
  <c r="AA26" i="3"/>
  <c r="Z11" i="3"/>
  <c r="AA10" i="3"/>
  <c r="Z15" i="3"/>
  <c r="AA14" i="3"/>
  <c r="Z19" i="3"/>
  <c r="AA18" i="3"/>
  <c r="Z23" i="3"/>
  <c r="AA22" i="3"/>
  <c r="AA27" i="3"/>
  <c r="Z28" i="3"/>
  <c r="AB28" i="3" s="1"/>
  <c r="AC28" i="3" s="1"/>
  <c r="AI32" i="6" l="1"/>
  <c r="C5" i="11" s="1"/>
  <c r="AB27" i="3"/>
  <c r="AC27" i="3" s="1"/>
  <c r="AH26" i="3"/>
  <c r="AD27" i="3"/>
  <c r="AB19" i="3"/>
  <c r="AC19" i="3" s="1"/>
  <c r="AE19" i="3" s="1"/>
  <c r="AG19" i="3" s="1"/>
  <c r="AB11" i="3"/>
  <c r="AC11" i="3" s="1"/>
  <c r="AE11" i="3" s="1"/>
  <c r="AG11" i="3" s="1"/>
  <c r="AB15" i="3"/>
  <c r="AC15" i="3" s="1"/>
  <c r="AE15" i="3" s="1"/>
  <c r="AG15" i="3" s="1"/>
  <c r="AB20" i="3"/>
  <c r="AC20" i="3" s="1"/>
  <c r="AE20" i="3" s="1"/>
  <c r="AG20" i="3" s="1"/>
  <c r="AB12" i="3"/>
  <c r="AC12" i="3" s="1"/>
  <c r="AE12" i="3" s="1"/>
  <c r="AG12" i="3" s="1"/>
  <c r="AB24" i="3"/>
  <c r="AC24" i="3" s="1"/>
  <c r="AE24" i="3" s="1"/>
  <c r="AG24" i="3" s="1"/>
  <c r="AB16" i="3"/>
  <c r="AC16" i="3" s="1"/>
  <c r="AE16" i="3" s="1"/>
  <c r="AG16" i="3" s="1"/>
  <c r="AB13" i="3"/>
  <c r="AC13" i="3" s="1"/>
  <c r="AE13" i="3" s="1"/>
  <c r="AG13" i="3" s="1"/>
  <c r="AB25" i="3"/>
  <c r="AB17" i="3"/>
  <c r="AC17" i="3" s="1"/>
  <c r="AE17" i="3" s="1"/>
  <c r="AG17" i="3" s="1"/>
  <c r="AB14" i="3"/>
  <c r="AC14" i="3" s="1"/>
  <c r="AE14" i="3" s="1"/>
  <c r="AG14" i="3" s="1"/>
  <c r="AB18" i="3"/>
  <c r="AC18" i="3" s="1"/>
  <c r="AE18" i="3" s="1"/>
  <c r="AG18" i="3" s="1"/>
  <c r="AB26" i="3"/>
  <c r="AC26" i="3" s="1"/>
  <c r="AE26" i="3" s="1"/>
  <c r="AG26" i="3" s="1"/>
  <c r="AB10" i="3"/>
  <c r="AC10" i="3" s="1"/>
  <c r="AE10" i="3" s="1"/>
  <c r="AG10" i="3" s="1"/>
  <c r="AB21" i="3"/>
  <c r="AC21" i="3" s="1"/>
  <c r="AE21" i="3" s="1"/>
  <c r="AG21" i="3" s="1"/>
  <c r="AB22" i="3"/>
  <c r="AC22" i="3" s="1"/>
  <c r="AE22" i="3" s="1"/>
  <c r="AG22" i="3" s="1"/>
  <c r="AB23" i="3"/>
  <c r="AC23" i="3" s="1"/>
  <c r="AE23" i="3" s="1"/>
  <c r="AG23" i="3" s="1"/>
  <c r="AC9" i="3"/>
  <c r="AE9" i="3" s="1"/>
  <c r="AG9" i="3" s="1"/>
  <c r="AC25" i="3" l="1"/>
  <c r="AE25" i="3" s="1"/>
  <c r="AG25" i="3" s="1"/>
  <c r="AE27" i="3"/>
  <c r="AG27" i="3" s="1"/>
  <c r="AH27" i="3"/>
  <c r="AD28" i="3"/>
  <c r="AH28" i="3" l="1"/>
  <c r="AH30" i="3" s="1"/>
  <c r="AE28" i="3"/>
  <c r="AG28" i="3" s="1"/>
  <c r="AG30" i="3" s="1"/>
  <c r="B10" i="11" s="1"/>
  <c r="AG32" i="3" l="1"/>
  <c r="C10" i="11" s="1"/>
  <c r="W28" i="1" l="1"/>
  <c r="W27" i="1"/>
  <c r="W26" i="1"/>
  <c r="W25" i="1"/>
  <c r="W24" i="1"/>
  <c r="W23" i="1"/>
  <c r="W22" i="1"/>
  <c r="W21" i="1"/>
  <c r="W20" i="1"/>
  <c r="W19" i="1"/>
  <c r="W18" i="1"/>
  <c r="W17" i="1"/>
  <c r="W16" i="1"/>
  <c r="W15" i="1"/>
  <c r="W14" i="1"/>
  <c r="W13" i="1"/>
  <c r="W12" i="1"/>
  <c r="W11" i="1"/>
  <c r="W10" i="1"/>
  <c r="K28" i="1"/>
  <c r="K27" i="1"/>
  <c r="L27" i="1" s="1"/>
  <c r="K26" i="1"/>
  <c r="K25" i="1"/>
  <c r="L25" i="1" s="1"/>
  <c r="K24" i="1"/>
  <c r="L24" i="1" s="1"/>
  <c r="K23" i="1"/>
  <c r="K22" i="1"/>
  <c r="K21" i="1"/>
  <c r="L21" i="1" s="1"/>
  <c r="K20" i="1"/>
  <c r="L20" i="1" s="1"/>
  <c r="K19" i="1"/>
  <c r="K18" i="1"/>
  <c r="K17" i="1"/>
  <c r="L17" i="1" s="1"/>
  <c r="K16" i="1"/>
  <c r="L16" i="1" s="1"/>
  <c r="K15" i="1"/>
  <c r="K14" i="1"/>
  <c r="K13" i="1"/>
  <c r="L13" i="1" s="1"/>
  <c r="K12" i="1"/>
  <c r="L12" i="1" s="1"/>
  <c r="K11" i="1"/>
  <c r="K10" i="1"/>
  <c r="J9" i="1"/>
  <c r="L28" i="1"/>
  <c r="D28" i="1"/>
  <c r="R28" i="1" s="1"/>
  <c r="D27" i="1"/>
  <c r="L26" i="1"/>
  <c r="D26" i="1"/>
  <c r="R26" i="1" s="1"/>
  <c r="D25" i="1"/>
  <c r="R25" i="1" s="1"/>
  <c r="D24" i="1"/>
  <c r="R24" i="1" s="1"/>
  <c r="L23" i="1"/>
  <c r="D23" i="1"/>
  <c r="R23" i="1" s="1"/>
  <c r="L22" i="1"/>
  <c r="D22" i="1"/>
  <c r="R22" i="1" s="1"/>
  <c r="D21" i="1"/>
  <c r="R21" i="1" s="1"/>
  <c r="D20" i="1"/>
  <c r="R20" i="1" s="1"/>
  <c r="L19" i="1"/>
  <c r="D19" i="1"/>
  <c r="L18" i="1"/>
  <c r="D18" i="1"/>
  <c r="R18" i="1" s="1"/>
  <c r="D17" i="1"/>
  <c r="R17" i="1" s="1"/>
  <c r="D16" i="1"/>
  <c r="R16" i="1" s="1"/>
  <c r="L15" i="1"/>
  <c r="D15" i="1"/>
  <c r="R15" i="1" s="1"/>
  <c r="L14" i="1"/>
  <c r="D14" i="1"/>
  <c r="R14" i="1" s="1"/>
  <c r="D13" i="1"/>
  <c r="R13" i="1" s="1"/>
  <c r="D12" i="1"/>
  <c r="R12" i="1" s="1"/>
  <c r="L11" i="1"/>
  <c r="D11" i="1"/>
  <c r="R11" i="1" s="1"/>
  <c r="L10" i="1"/>
  <c r="D10" i="1"/>
  <c r="R10" i="1" s="1"/>
  <c r="Y9" i="1"/>
  <c r="U9" i="1"/>
  <c r="L9" i="1"/>
  <c r="D9" i="1"/>
  <c r="R9" i="1" s="1"/>
  <c r="T11" i="1" l="1"/>
  <c r="T15" i="1"/>
  <c r="T23" i="1"/>
  <c r="T10" i="1"/>
  <c r="T14" i="1"/>
  <c r="T18" i="1"/>
  <c r="T22" i="1"/>
  <c r="T26" i="1"/>
  <c r="T9" i="1"/>
  <c r="T13" i="1"/>
  <c r="T17" i="1"/>
  <c r="T21" i="1"/>
  <c r="T25" i="1"/>
  <c r="T12" i="1"/>
  <c r="T16" i="1"/>
  <c r="T20" i="1"/>
  <c r="T24" i="1"/>
  <c r="S28" i="1"/>
  <c r="T28" i="1" s="1"/>
  <c r="R27" i="1"/>
  <c r="T27" i="1" s="1"/>
  <c r="U10" i="1"/>
  <c r="U11" i="1" s="1"/>
  <c r="R19" i="1"/>
  <c r="T19" i="1" s="1"/>
  <c r="Y10" i="1" l="1"/>
  <c r="V9" i="1"/>
  <c r="X9" i="1" s="1"/>
  <c r="V11" i="1"/>
  <c r="X11" i="1" s="1"/>
  <c r="U12" i="1"/>
  <c r="Y11" i="1"/>
  <c r="V10" i="1"/>
  <c r="X10" i="1" s="1"/>
  <c r="Y12" i="1" l="1"/>
  <c r="U13" i="1"/>
  <c r="V12" i="1"/>
  <c r="X12" i="1" s="1"/>
  <c r="U14" i="1" l="1"/>
  <c r="Y13" i="1"/>
  <c r="V13" i="1"/>
  <c r="X13" i="1" s="1"/>
  <c r="Y14" i="1" l="1"/>
  <c r="U15" i="1"/>
  <c r="V14" i="1"/>
  <c r="X14" i="1" s="1"/>
  <c r="U16" i="1" l="1"/>
  <c r="Y15" i="1"/>
  <c r="V15" i="1"/>
  <c r="X15" i="1" s="1"/>
  <c r="Y16" i="1" l="1"/>
  <c r="U17" i="1"/>
  <c r="V16" i="1"/>
  <c r="X16" i="1" s="1"/>
  <c r="U18" i="1" l="1"/>
  <c r="Y17" i="1"/>
  <c r="V17" i="1"/>
  <c r="X17" i="1" s="1"/>
  <c r="Y18" i="1" l="1"/>
  <c r="U19" i="1"/>
  <c r="V18" i="1"/>
  <c r="X18" i="1" s="1"/>
  <c r="U20" i="1" l="1"/>
  <c r="Y19" i="1"/>
  <c r="V19" i="1"/>
  <c r="X19" i="1" s="1"/>
  <c r="Y20" i="1" l="1"/>
  <c r="U21" i="1"/>
  <c r="V20" i="1"/>
  <c r="X20" i="1" s="1"/>
  <c r="U22" i="1" l="1"/>
  <c r="Y21" i="1"/>
  <c r="V21" i="1"/>
  <c r="X21" i="1" s="1"/>
  <c r="Y22" i="1" l="1"/>
  <c r="U23" i="1"/>
  <c r="V22" i="1"/>
  <c r="X22" i="1" s="1"/>
  <c r="U24" i="1" l="1"/>
  <c r="Y23" i="1"/>
  <c r="V23" i="1"/>
  <c r="X23" i="1" s="1"/>
  <c r="Y24" i="1" l="1"/>
  <c r="U25" i="1"/>
  <c r="V24" i="1"/>
  <c r="X24" i="1" s="1"/>
  <c r="U26" i="1" l="1"/>
  <c r="Y25" i="1"/>
  <c r="V25" i="1"/>
  <c r="X25" i="1" s="1"/>
  <c r="Y26" i="1" l="1"/>
  <c r="U27" i="1"/>
  <c r="V26" i="1"/>
  <c r="X26" i="1" s="1"/>
  <c r="U28" i="1" l="1"/>
  <c r="Y27" i="1"/>
  <c r="V27" i="1"/>
  <c r="X27" i="1" s="1"/>
  <c r="Y28" i="1" l="1"/>
  <c r="Y30" i="1" s="1"/>
  <c r="V28" i="1"/>
  <c r="X28" i="1" s="1"/>
  <c r="X30" i="1" s="1"/>
  <c r="Y32" i="1" l="1"/>
</calcChain>
</file>

<file path=xl/sharedStrings.xml><?xml version="1.0" encoding="utf-8"?>
<sst xmlns="http://schemas.openxmlformats.org/spreadsheetml/2006/main" count="215" uniqueCount="87">
  <si>
    <t>Year</t>
  </si>
  <si>
    <t>Age</t>
  </si>
  <si>
    <r>
      <rPr>
        <vertAlign val="subscript"/>
        <sz val="11"/>
        <color theme="1"/>
        <rFont val="Calibri"/>
        <family val="2"/>
        <scheme val="minor"/>
      </rPr>
      <t>(t-1)</t>
    </r>
    <r>
      <rPr>
        <sz val="11"/>
        <color theme="1"/>
        <rFont val="Calibri"/>
        <family val="2"/>
        <scheme val="minor"/>
      </rPr>
      <t>p</t>
    </r>
    <r>
      <rPr>
        <vertAlign val="subscript"/>
        <sz val="11"/>
        <color theme="1"/>
        <rFont val="Calibri"/>
        <family val="2"/>
        <scheme val="minor"/>
      </rPr>
      <t>x</t>
    </r>
  </si>
  <si>
    <t>Premium</t>
  </si>
  <si>
    <t>Expense</t>
  </si>
  <si>
    <t>Commission</t>
  </si>
  <si>
    <t>Initial</t>
  </si>
  <si>
    <t>Renewal</t>
  </si>
  <si>
    <t>Benefit</t>
  </si>
  <si>
    <t>Value</t>
  </si>
  <si>
    <t>Death</t>
  </si>
  <si>
    <t>Maturity</t>
  </si>
  <si>
    <t>Interest</t>
  </si>
  <si>
    <t>Net Cashflow</t>
  </si>
  <si>
    <t>Total Cashflow at year End</t>
  </si>
  <si>
    <t>Profit Signature</t>
  </si>
  <si>
    <t>Discount Factor</t>
  </si>
  <si>
    <t>Present Value of Profit</t>
  </si>
  <si>
    <t>Present Value of Premium</t>
  </si>
  <si>
    <t>Annuity due</t>
  </si>
  <si>
    <t>Present Value of Profit allowing for reserve</t>
  </si>
  <si>
    <t>Cashflow allowing for reserve</t>
  </si>
  <si>
    <t>Profit Signature allowing for reserve</t>
  </si>
  <si>
    <t>Profit Margin</t>
  </si>
  <si>
    <t>Claim Expense</t>
  </si>
  <si>
    <t>Mortality</t>
  </si>
  <si>
    <r>
      <t>p</t>
    </r>
    <r>
      <rPr>
        <vertAlign val="subscript"/>
        <sz val="11"/>
        <color theme="1"/>
        <rFont val="Times New Roman"/>
        <family val="1"/>
      </rPr>
      <t>x</t>
    </r>
  </si>
  <si>
    <t>px</t>
  </si>
  <si>
    <t>Total</t>
  </si>
  <si>
    <t>death (aq)x</t>
  </si>
  <si>
    <t>surrender (aq)x</t>
  </si>
  <si>
    <t>(ap)x</t>
  </si>
  <si>
    <t>Surrender</t>
  </si>
  <si>
    <t>Multiple Decrement Table</t>
  </si>
  <si>
    <t>Net Cashflow plus interest</t>
  </si>
  <si>
    <t>RDR</t>
  </si>
  <si>
    <t>Sum Assured</t>
  </si>
  <si>
    <t>Multiple Decrement (from Part (ii))</t>
  </si>
  <si>
    <t>Valuation Interest rate</t>
  </si>
  <si>
    <t>pa</t>
  </si>
  <si>
    <t>Risk Discount Rate</t>
  </si>
  <si>
    <t>Profit Test i%</t>
  </si>
  <si>
    <t>Percentage ROP on surrender</t>
  </si>
  <si>
    <t>Valuation Mortality</t>
  </si>
  <si>
    <t>Therefore the profit margin is reduced.</t>
  </si>
  <si>
    <t>Total Cashflow at Year End before Reserve (from Part (ii))</t>
  </si>
  <si>
    <t>The present value at the date of surrender of future profits is positive (in all early years).</t>
  </si>
  <si>
    <t>So early surrenders will reduce the present value of profits.</t>
  </si>
  <si>
    <t>The magnitude of the effect is determined by the relative size of the surrender benefit paid.</t>
  </si>
  <si>
    <t>Removing a policy from a portfolio removes the future premiums the policy would pay.</t>
  </si>
  <si>
    <t>Present Value of Profits (PVP)</t>
  </si>
  <si>
    <t xml:space="preserve">Profit Margin </t>
  </si>
  <si>
    <t>Profit margin is PVP/Present Value of Future Premiums.</t>
  </si>
  <si>
    <t>[1]</t>
  </si>
  <si>
    <t>i</t>
  </si>
  <si>
    <t>ii</t>
  </si>
  <si>
    <t>iii</t>
  </si>
  <si>
    <t>v</t>
  </si>
  <si>
    <t>proof in excel file</t>
  </si>
  <si>
    <t>PV of profits</t>
  </si>
  <si>
    <t>profit margin</t>
  </si>
  <si>
    <t>write answers in sheet</t>
  </si>
  <si>
    <t>iv</t>
  </si>
  <si>
    <t>Surrender probablilty</t>
  </si>
  <si>
    <t>per in force policy at end of year</t>
  </si>
  <si>
    <r>
      <t>Mortality q</t>
    </r>
    <r>
      <rPr>
        <vertAlign val="subscript"/>
        <sz val="11"/>
        <color theme="1"/>
        <rFont val="Calibri"/>
        <family val="2"/>
        <scheme val="minor"/>
      </rPr>
      <t>x</t>
    </r>
  </si>
  <si>
    <t>Probability of surrender</t>
  </si>
  <si>
    <t>Expected cost of increasing reserves</t>
  </si>
  <si>
    <t>Assurance</t>
  </si>
  <si>
    <t>The effect in this case is roughly equal to numerator and denominator, so the profit margin remains broadly unchanged.</t>
  </si>
  <si>
    <t>As the risk discount rate (7%) is higher than the rate of interest earned on cashflows within the profit test, then defering the emergence of profit will reduce the present value of profits.</t>
  </si>
  <si>
    <t>Gross Prem Reserve at start</t>
  </si>
  <si>
    <t>Setting up reserves defers the emergence of profit.</t>
  </si>
  <si>
    <t>Gross Prem Reserve at end</t>
  </si>
  <si>
    <r>
      <t>Base q</t>
    </r>
    <r>
      <rPr>
        <vertAlign val="subscript"/>
        <sz val="11"/>
        <color theme="1"/>
        <rFont val="Times New Roman"/>
        <family val="1"/>
      </rPr>
      <t>x</t>
    </r>
  </si>
  <si>
    <r>
      <t>80% q</t>
    </r>
    <r>
      <rPr>
        <vertAlign val="subscript"/>
        <sz val="11"/>
        <color theme="1"/>
        <rFont val="Times New Roman"/>
        <family val="1"/>
      </rPr>
      <t>x</t>
    </r>
  </si>
  <si>
    <t>Policy Year</t>
  </si>
  <si>
    <t>The present value of premiums is not impacted by the introduction of gross premium reserves.</t>
  </si>
  <si>
    <t>[2]</t>
  </si>
  <si>
    <t>max [3]</t>
  </si>
  <si>
    <t>Total [4]</t>
  </si>
  <si>
    <t>[3]</t>
  </si>
  <si>
    <t>Total max[4]</t>
  </si>
  <si>
    <t>Introducing gross premium reserves reduces the present value of profit for this contract, from approximately 3,247 to 546. The profit margin reduces from 11.6% to 2.0% (1d.p.).</t>
  </si>
  <si>
    <t xml:space="preserve">Introducing surrenders reduces the present value of profit for this contract, from 4,019 to 3,247. </t>
  </si>
  <si>
    <t>Removing a policy from a portfolio will remove the future profits that policy contributes to the overall portfolio profit.</t>
  </si>
  <si>
    <t>But note that a policy removed later on in the policy term will increase profitability - consider a policy surrendering at the beginning of year 19, rather than paying the 100,000 benefit on either death or at maturity the insurance company only has to pay the surrender benefit of 62,130.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</si>
</sst>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_-;\-* #,##0_-;_-* &quot;-&quot;??_-;_-@_-"/>
    <numFmt numFmtId="165" formatCode="0.000000"/>
    <numFmt numFmtId="166" formatCode="0.0000000"/>
    <numFmt numFmtId="167" formatCode="0.0%"/>
    <numFmt numFmtId="168" formatCode="0.0000"/>
    <numFmt numFmtId="169" formatCode="0.00000"/>
  </numFmts>
  <fonts count="11" x14ac:knownFonts="1">
    <font>
      <sz val="11"/>
      <color theme="1"/>
      <name val="Calibri"/>
      <family val="2"/>
      <scheme val="minor"/>
    </font>
    <font>
      <sz val="11"/>
      <color theme="1"/>
      <name val="Calibri"/>
      <family val="2"/>
      <scheme val="minor"/>
    </font>
    <font>
      <vertAlign val="subscript"/>
      <sz val="11"/>
      <color theme="1"/>
      <name val="Calibri"/>
      <family val="2"/>
      <scheme val="minor"/>
    </font>
    <font>
      <sz val="11"/>
      <color rgb="FF0070C0"/>
      <name val="Calibri"/>
      <family val="2"/>
      <scheme val="minor"/>
    </font>
    <font>
      <sz val="12"/>
      <color theme="1"/>
      <name val="Times New Roman"/>
      <family val="1"/>
    </font>
    <font>
      <sz val="11"/>
      <color theme="1"/>
      <name val="Times New Roman"/>
      <family val="1"/>
    </font>
    <font>
      <vertAlign val="subscript"/>
      <sz val="11"/>
      <color theme="1"/>
      <name val="Times New Roman"/>
      <family val="1"/>
    </font>
    <font>
      <sz val="11"/>
      <color theme="1"/>
      <name val="Calibri"/>
      <family val="2"/>
    </font>
    <font>
      <sz val="11"/>
      <name val="Calibri"/>
      <family val="2"/>
      <scheme val="minor"/>
    </font>
    <font>
      <sz val="11"/>
      <name val="Times New Roman"/>
      <family val="1"/>
    </font>
    <font>
      <b/>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1">
    <xf numFmtId="0" fontId="0" fillId="0" borderId="0" xfId="0"/>
    <xf numFmtId="43" fontId="0" fillId="0" borderId="0" xfId="1" applyFont="1"/>
    <xf numFmtId="43" fontId="0" fillId="0" borderId="0" xfId="0" applyNumberFormat="1"/>
    <xf numFmtId="0" fontId="0" fillId="0" borderId="0" xfId="0" applyAlignment="1">
      <alignment horizontal="center"/>
    </xf>
    <xf numFmtId="0" fontId="0" fillId="0" borderId="0" xfId="0" applyAlignment="1">
      <alignment horizontal="center" wrapText="1"/>
    </xf>
    <xf numFmtId="9" fontId="3" fillId="0" borderId="0" xfId="0" applyNumberFormat="1" applyFont="1"/>
    <xf numFmtId="0" fontId="3" fillId="0" borderId="0" xfId="0" applyFont="1"/>
    <xf numFmtId="0" fontId="0" fillId="0" borderId="0" xfId="0" applyAlignment="1">
      <alignment horizontal="right"/>
    </xf>
    <xf numFmtId="10" fontId="0" fillId="0" borderId="0" xfId="2" applyNumberFormat="1" applyFont="1"/>
    <xf numFmtId="0" fontId="4" fillId="0" borderId="0" xfId="0" applyFont="1" applyAlignment="1">
      <alignment horizontal="left" wrapText="1"/>
    </xf>
    <xf numFmtId="0" fontId="5" fillId="0" borderId="1" xfId="0" applyFont="1" applyBorder="1"/>
    <xf numFmtId="0" fontId="5" fillId="0" borderId="1" xfId="0" applyFont="1" applyBorder="1" applyAlignment="1">
      <alignment wrapText="1"/>
    </xf>
    <xf numFmtId="0" fontId="5" fillId="0" borderId="3" xfId="0" applyFont="1" applyBorder="1"/>
    <xf numFmtId="43" fontId="5" fillId="0" borderId="5" xfId="1" applyFont="1" applyBorder="1"/>
    <xf numFmtId="43" fontId="5" fillId="0" borderId="3" xfId="1" applyFont="1" applyBorder="1"/>
    <xf numFmtId="0" fontId="5" fillId="0" borderId="4" xfId="0" applyFont="1" applyBorder="1"/>
    <xf numFmtId="43" fontId="5" fillId="0" borderId="4" xfId="1" applyFont="1" applyBorder="1"/>
    <xf numFmtId="0" fontId="5" fillId="0" borderId="5" xfId="0" applyFont="1" applyBorder="1" applyAlignment="1"/>
    <xf numFmtId="0" fontId="5" fillId="0" borderId="4" xfId="0" applyFont="1" applyBorder="1" applyAlignment="1"/>
    <xf numFmtId="164" fontId="5" fillId="0" borderId="5" xfId="1" applyNumberFormat="1" applyFont="1" applyBorder="1"/>
    <xf numFmtId="164" fontId="5" fillId="0" borderId="3" xfId="1" applyNumberFormat="1" applyFont="1" applyBorder="1"/>
    <xf numFmtId="164" fontId="5" fillId="0" borderId="4" xfId="1" applyNumberFormat="1" applyFont="1" applyBorder="1"/>
    <xf numFmtId="0" fontId="5" fillId="0" borderId="0" xfId="0" applyFont="1" applyBorder="1" applyAlignment="1">
      <alignment horizontal="center"/>
    </xf>
    <xf numFmtId="0" fontId="5" fillId="0" borderId="0" xfId="0" applyFont="1" applyBorder="1" applyAlignment="1">
      <alignment wrapText="1"/>
    </xf>
    <xf numFmtId="43" fontId="5" fillId="0" borderId="0" xfId="1" applyFont="1" applyBorder="1"/>
    <xf numFmtId="0" fontId="4" fillId="0" borderId="0" xfId="0" applyFont="1" applyAlignment="1">
      <alignment wrapText="1"/>
    </xf>
    <xf numFmtId="0" fontId="0" fillId="0" borderId="0" xfId="0" quotePrefix="1"/>
    <xf numFmtId="0" fontId="0" fillId="0" borderId="0" xfId="0" applyAlignment="1">
      <alignment wrapText="1"/>
    </xf>
    <xf numFmtId="2" fontId="0" fillId="0" borderId="0" xfId="0" applyNumberFormat="1"/>
    <xf numFmtId="2" fontId="3" fillId="0" borderId="0" xfId="0" applyNumberFormat="1" applyFont="1"/>
    <xf numFmtId="165" fontId="0" fillId="0" borderId="0" xfId="0" applyNumberFormat="1"/>
    <xf numFmtId="166" fontId="0" fillId="0" borderId="0" xfId="0" applyNumberFormat="1"/>
    <xf numFmtId="0" fontId="7" fillId="0" borderId="0" xfId="0" applyFont="1" applyBorder="1"/>
    <xf numFmtId="0" fontId="7" fillId="0" borderId="0" xfId="0" applyFont="1" applyBorder="1" applyAlignment="1">
      <alignment wrapText="1"/>
    </xf>
    <xf numFmtId="164" fontId="7" fillId="0" borderId="0" xfId="1" applyNumberFormat="1" applyFont="1" applyBorder="1"/>
    <xf numFmtId="43" fontId="7" fillId="0" borderId="0" xfId="1" applyFont="1" applyBorder="1"/>
    <xf numFmtId="0" fontId="8" fillId="0" borderId="0" xfId="0" applyFont="1"/>
    <xf numFmtId="167" fontId="0" fillId="0" borderId="0" xfId="2" applyNumberFormat="1" applyFont="1"/>
    <xf numFmtId="164" fontId="3" fillId="0" borderId="0" xfId="1" applyNumberFormat="1" applyFont="1"/>
    <xf numFmtId="0" fontId="0" fillId="0" borderId="0" xfId="0" applyAlignment="1">
      <alignment vertical="top"/>
    </xf>
    <xf numFmtId="164" fontId="9" fillId="0" borderId="5" xfId="1" applyNumberFormat="1" applyFont="1" applyBorder="1"/>
    <xf numFmtId="0" fontId="0" fillId="0" borderId="0" xfId="0" applyAlignment="1">
      <alignment horizontal="center" wrapText="1"/>
    </xf>
    <xf numFmtId="0" fontId="0" fillId="0" borderId="0" xfId="0" applyAlignment="1">
      <alignment horizontal="center"/>
    </xf>
    <xf numFmtId="0" fontId="0" fillId="0" borderId="0" xfId="0"/>
    <xf numFmtId="168" fontId="0" fillId="0" borderId="0" xfId="0" applyNumberFormat="1"/>
    <xf numFmtId="10" fontId="0" fillId="0" borderId="0" xfId="0" applyNumberFormat="1"/>
    <xf numFmtId="0" fontId="7" fillId="0" borderId="0" xfId="0" applyFont="1" applyBorder="1" applyAlignment="1"/>
    <xf numFmtId="169" fontId="0" fillId="0" borderId="0" xfId="0" applyNumberFormat="1"/>
    <xf numFmtId="167" fontId="3" fillId="0" borderId="0" xfId="0" applyNumberFormat="1" applyFont="1"/>
    <xf numFmtId="0" fontId="5" fillId="0" borderId="4" xfId="0" applyFont="1" applyBorder="1" applyAlignment="1">
      <alignment horizontal="center" wrapText="1"/>
    </xf>
    <xf numFmtId="0" fontId="10" fillId="0" borderId="0" xfId="0" quotePrefix="1" applyFont="1"/>
    <xf numFmtId="0" fontId="10" fillId="0" borderId="0" xfId="0" applyFont="1"/>
    <xf numFmtId="0" fontId="5"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7" fillId="0" borderId="0" xfId="0" applyFont="1" applyBorder="1" applyAlignment="1">
      <alignment horizontal="center"/>
    </xf>
    <xf numFmtId="0" fontId="0" fillId="0" borderId="0" xfId="0" applyAlignment="1">
      <alignment horizontal="left"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W28"/>
  <sheetViews>
    <sheetView workbookViewId="0">
      <selection activeCell="V13" sqref="V13"/>
    </sheetView>
  </sheetViews>
  <sheetFormatPr defaultRowHeight="15" x14ac:dyDescent="0.25"/>
  <cols>
    <col min="2" max="2" width="9.140625" style="43"/>
    <col min="18" max="18" width="10.42578125" bestFit="1" customWidth="1"/>
    <col min="22" max="22" width="12.7109375" bestFit="1" customWidth="1"/>
  </cols>
  <sheetData>
    <row r="4" spans="1:23" x14ac:dyDescent="0.25">
      <c r="V4" s="43" t="s">
        <v>41</v>
      </c>
      <c r="W4" s="5">
        <v>0.06</v>
      </c>
    </row>
    <row r="7" spans="1:23" x14ac:dyDescent="0.25">
      <c r="A7" s="53" t="s">
        <v>25</v>
      </c>
      <c r="B7" s="54"/>
      <c r="C7" s="54"/>
      <c r="D7" s="55"/>
      <c r="F7" s="17"/>
      <c r="G7" s="52" t="s">
        <v>3</v>
      </c>
      <c r="H7" s="52" t="s">
        <v>4</v>
      </c>
      <c r="I7" s="52"/>
      <c r="J7" s="52" t="s">
        <v>5</v>
      </c>
      <c r="K7" s="52"/>
      <c r="L7" s="56" t="s">
        <v>13</v>
      </c>
      <c r="M7" s="52" t="s">
        <v>12</v>
      </c>
      <c r="N7" s="52" t="s">
        <v>10</v>
      </c>
      <c r="O7" s="52"/>
      <c r="P7" s="52"/>
      <c r="Q7" s="52" t="s">
        <v>11</v>
      </c>
      <c r="R7" s="52"/>
      <c r="S7" s="52"/>
    </row>
    <row r="8" spans="1:23" ht="30.75" x14ac:dyDescent="0.3">
      <c r="A8" s="18" t="s">
        <v>1</v>
      </c>
      <c r="B8" s="18" t="s">
        <v>74</v>
      </c>
      <c r="C8" s="18" t="s">
        <v>75</v>
      </c>
      <c r="D8" s="18" t="s">
        <v>26</v>
      </c>
      <c r="F8" s="49" t="s">
        <v>76</v>
      </c>
      <c r="G8" s="52"/>
      <c r="H8" s="10" t="s">
        <v>6</v>
      </c>
      <c r="I8" s="10" t="s">
        <v>7</v>
      </c>
      <c r="J8" s="10" t="s">
        <v>6</v>
      </c>
      <c r="K8" s="10" t="s">
        <v>7</v>
      </c>
      <c r="L8" s="56"/>
      <c r="M8" s="52"/>
      <c r="N8" s="10" t="s">
        <v>8</v>
      </c>
      <c r="O8" s="10" t="s">
        <v>9</v>
      </c>
      <c r="P8" s="11" t="s">
        <v>24</v>
      </c>
      <c r="Q8" s="10" t="s">
        <v>8</v>
      </c>
      <c r="R8" s="10" t="s">
        <v>9</v>
      </c>
      <c r="S8" s="11" t="s">
        <v>24</v>
      </c>
    </row>
    <row r="9" spans="1:23" x14ac:dyDescent="0.25">
      <c r="A9" s="12">
        <v>35</v>
      </c>
      <c r="B9" s="12">
        <v>6.8900000000000005E-4</v>
      </c>
      <c r="C9" s="12">
        <f>B9*80%</f>
        <v>5.5120000000000006E-4</v>
      </c>
      <c r="D9" s="12">
        <f>1-C9</f>
        <v>0.99944880000000003</v>
      </c>
      <c r="F9" s="12">
        <v>1</v>
      </c>
      <c r="G9" s="19">
        <v>3000</v>
      </c>
      <c r="H9" s="40">
        <v>500</v>
      </c>
      <c r="I9" s="19">
        <v>0</v>
      </c>
      <c r="J9" s="19">
        <f>0.25*G9</f>
        <v>750</v>
      </c>
      <c r="K9" s="19">
        <v>0</v>
      </c>
      <c r="L9" s="19">
        <f t="shared" ref="L9:L28" si="0">G9-SUM(H9:K9)</f>
        <v>1750</v>
      </c>
      <c r="M9" s="13">
        <f>$W$4*L9</f>
        <v>105</v>
      </c>
      <c r="N9" s="19">
        <v>100000</v>
      </c>
      <c r="O9" s="13">
        <f>N9*C9</f>
        <v>55.120000000000005</v>
      </c>
      <c r="P9" s="13">
        <f>500*C9</f>
        <v>0.27560000000000001</v>
      </c>
      <c r="Q9" s="19">
        <v>0</v>
      </c>
      <c r="R9" s="13">
        <f t="shared" ref="R9:R28" si="1">Q9*D9</f>
        <v>0</v>
      </c>
      <c r="S9" s="13">
        <v>0</v>
      </c>
    </row>
    <row r="10" spans="1:23" x14ac:dyDescent="0.25">
      <c r="A10" s="12">
        <v>36</v>
      </c>
      <c r="B10" s="12">
        <v>7.2400000000000003E-4</v>
      </c>
      <c r="C10" s="12">
        <f t="shared" ref="C10:C28" si="2">B10*80%</f>
        <v>5.7920000000000009E-4</v>
      </c>
      <c r="D10" s="12">
        <f t="shared" ref="D10:D28" si="3">1-C10</f>
        <v>0.9994208</v>
      </c>
      <c r="F10" s="12">
        <v>2</v>
      </c>
      <c r="G10" s="20">
        <v>3000</v>
      </c>
      <c r="H10" s="20">
        <v>0</v>
      </c>
      <c r="I10" s="20">
        <v>100</v>
      </c>
      <c r="J10" s="20">
        <v>0</v>
      </c>
      <c r="K10" s="20">
        <f>2.5%*G10</f>
        <v>75</v>
      </c>
      <c r="L10" s="20">
        <f t="shared" si="0"/>
        <v>2825</v>
      </c>
      <c r="M10" s="14">
        <f t="shared" ref="M10:M28" si="4">$W$4*L10</f>
        <v>169.5</v>
      </c>
      <c r="N10" s="20">
        <v>100000</v>
      </c>
      <c r="O10" s="14">
        <f t="shared" ref="O10:O28" si="5">N10*C10</f>
        <v>57.920000000000009</v>
      </c>
      <c r="P10" s="14">
        <f t="shared" ref="P10:P28" si="6">500*C10</f>
        <v>0.28960000000000002</v>
      </c>
      <c r="Q10" s="20">
        <v>0</v>
      </c>
      <c r="R10" s="14">
        <f t="shared" si="1"/>
        <v>0</v>
      </c>
      <c r="S10" s="14">
        <v>0</v>
      </c>
    </row>
    <row r="11" spans="1:23" x14ac:dyDescent="0.25">
      <c r="A11" s="12">
        <v>37</v>
      </c>
      <c r="B11" s="12">
        <v>7.6499999999999995E-4</v>
      </c>
      <c r="C11" s="12">
        <f t="shared" si="2"/>
        <v>6.1200000000000002E-4</v>
      </c>
      <c r="D11" s="12">
        <f t="shared" si="3"/>
        <v>0.99938800000000005</v>
      </c>
      <c r="F11" s="12">
        <v>3</v>
      </c>
      <c r="G11" s="20">
        <v>3000</v>
      </c>
      <c r="H11" s="20">
        <v>0</v>
      </c>
      <c r="I11" s="20">
        <v>100</v>
      </c>
      <c r="J11" s="20">
        <v>0</v>
      </c>
      <c r="K11" s="20">
        <f t="shared" ref="K11:K28" si="7">2.5%*G11</f>
        <v>75</v>
      </c>
      <c r="L11" s="20">
        <f t="shared" si="0"/>
        <v>2825</v>
      </c>
      <c r="M11" s="14">
        <f t="shared" si="4"/>
        <v>169.5</v>
      </c>
      <c r="N11" s="20">
        <v>100000</v>
      </c>
      <c r="O11" s="14">
        <f t="shared" si="5"/>
        <v>61.2</v>
      </c>
      <c r="P11" s="14">
        <f t="shared" si="6"/>
        <v>0.30599999999999999</v>
      </c>
      <c r="Q11" s="20">
        <v>0</v>
      </c>
      <c r="R11" s="14">
        <f t="shared" si="1"/>
        <v>0</v>
      </c>
      <c r="S11" s="14">
        <v>0</v>
      </c>
    </row>
    <row r="12" spans="1:23" x14ac:dyDescent="0.25">
      <c r="A12" s="12">
        <v>38</v>
      </c>
      <c r="B12" s="12">
        <v>8.1300000000000003E-4</v>
      </c>
      <c r="C12" s="12">
        <f t="shared" si="2"/>
        <v>6.5040000000000009E-4</v>
      </c>
      <c r="D12" s="12">
        <f t="shared" si="3"/>
        <v>0.99934959999999995</v>
      </c>
      <c r="F12" s="12">
        <v>4</v>
      </c>
      <c r="G12" s="20">
        <v>3000</v>
      </c>
      <c r="H12" s="20">
        <v>0</v>
      </c>
      <c r="I12" s="20">
        <v>100</v>
      </c>
      <c r="J12" s="20">
        <v>0</v>
      </c>
      <c r="K12" s="20">
        <f t="shared" si="7"/>
        <v>75</v>
      </c>
      <c r="L12" s="20">
        <f t="shared" si="0"/>
        <v>2825</v>
      </c>
      <c r="M12" s="14">
        <f t="shared" si="4"/>
        <v>169.5</v>
      </c>
      <c r="N12" s="20">
        <v>100000</v>
      </c>
      <c r="O12" s="14">
        <f t="shared" si="5"/>
        <v>65.040000000000006</v>
      </c>
      <c r="P12" s="14">
        <f t="shared" si="6"/>
        <v>0.32520000000000004</v>
      </c>
      <c r="Q12" s="20">
        <v>0</v>
      </c>
      <c r="R12" s="14">
        <f t="shared" si="1"/>
        <v>0</v>
      </c>
      <c r="S12" s="14">
        <v>0</v>
      </c>
    </row>
    <row r="13" spans="1:23" x14ac:dyDescent="0.25">
      <c r="A13" s="12">
        <v>39</v>
      </c>
      <c r="B13" s="12">
        <v>8.7000000000000001E-4</v>
      </c>
      <c r="C13" s="12">
        <f t="shared" si="2"/>
        <v>6.96E-4</v>
      </c>
      <c r="D13" s="12">
        <f t="shared" si="3"/>
        <v>0.99930399999999997</v>
      </c>
      <c r="F13" s="12">
        <v>5</v>
      </c>
      <c r="G13" s="20">
        <v>3000</v>
      </c>
      <c r="H13" s="20">
        <v>0</v>
      </c>
      <c r="I13" s="20">
        <v>100</v>
      </c>
      <c r="J13" s="20">
        <v>0</v>
      </c>
      <c r="K13" s="20">
        <f t="shared" si="7"/>
        <v>75</v>
      </c>
      <c r="L13" s="20">
        <f t="shared" si="0"/>
        <v>2825</v>
      </c>
      <c r="M13" s="14">
        <f t="shared" si="4"/>
        <v>169.5</v>
      </c>
      <c r="N13" s="20">
        <v>100000</v>
      </c>
      <c r="O13" s="14">
        <f t="shared" si="5"/>
        <v>69.599999999999994</v>
      </c>
      <c r="P13" s="14">
        <f t="shared" si="6"/>
        <v>0.34799999999999998</v>
      </c>
      <c r="Q13" s="20">
        <v>0</v>
      </c>
      <c r="R13" s="14">
        <f t="shared" si="1"/>
        <v>0</v>
      </c>
      <c r="S13" s="14">
        <v>0</v>
      </c>
    </row>
    <row r="14" spans="1:23" x14ac:dyDescent="0.25">
      <c r="A14" s="12">
        <v>40</v>
      </c>
      <c r="B14" s="12">
        <v>9.3700000000000001E-4</v>
      </c>
      <c r="C14" s="12">
        <f t="shared" si="2"/>
        <v>7.4960000000000001E-4</v>
      </c>
      <c r="D14" s="12">
        <f t="shared" si="3"/>
        <v>0.99925039999999998</v>
      </c>
      <c r="F14" s="12">
        <v>6</v>
      </c>
      <c r="G14" s="20">
        <v>3000</v>
      </c>
      <c r="H14" s="20">
        <v>0</v>
      </c>
      <c r="I14" s="20">
        <v>100</v>
      </c>
      <c r="J14" s="20">
        <v>0</v>
      </c>
      <c r="K14" s="20">
        <f t="shared" si="7"/>
        <v>75</v>
      </c>
      <c r="L14" s="20">
        <f t="shared" si="0"/>
        <v>2825</v>
      </c>
      <c r="M14" s="14">
        <f t="shared" si="4"/>
        <v>169.5</v>
      </c>
      <c r="N14" s="20">
        <v>100000</v>
      </c>
      <c r="O14" s="14">
        <f t="shared" si="5"/>
        <v>74.959999999999994</v>
      </c>
      <c r="P14" s="14">
        <f t="shared" si="6"/>
        <v>0.37480000000000002</v>
      </c>
      <c r="Q14" s="20">
        <v>0</v>
      </c>
      <c r="R14" s="14">
        <f t="shared" si="1"/>
        <v>0</v>
      </c>
      <c r="S14" s="14">
        <v>0</v>
      </c>
    </row>
    <row r="15" spans="1:23" x14ac:dyDescent="0.25">
      <c r="A15" s="12">
        <v>41</v>
      </c>
      <c r="B15" s="12">
        <v>1.0139999999999999E-3</v>
      </c>
      <c r="C15" s="12">
        <f t="shared" si="2"/>
        <v>8.1119999999999999E-4</v>
      </c>
      <c r="D15" s="12">
        <f t="shared" si="3"/>
        <v>0.99918879999999999</v>
      </c>
      <c r="F15" s="12">
        <v>7</v>
      </c>
      <c r="G15" s="20">
        <v>3000</v>
      </c>
      <c r="H15" s="20">
        <v>0</v>
      </c>
      <c r="I15" s="20">
        <v>100</v>
      </c>
      <c r="J15" s="20">
        <v>0</v>
      </c>
      <c r="K15" s="20">
        <f t="shared" si="7"/>
        <v>75</v>
      </c>
      <c r="L15" s="20">
        <f t="shared" si="0"/>
        <v>2825</v>
      </c>
      <c r="M15" s="14">
        <f t="shared" si="4"/>
        <v>169.5</v>
      </c>
      <c r="N15" s="20">
        <v>100000</v>
      </c>
      <c r="O15" s="14">
        <f t="shared" si="5"/>
        <v>81.12</v>
      </c>
      <c r="P15" s="14">
        <f t="shared" si="6"/>
        <v>0.40560000000000002</v>
      </c>
      <c r="Q15" s="20">
        <v>0</v>
      </c>
      <c r="R15" s="14">
        <f t="shared" si="1"/>
        <v>0</v>
      </c>
      <c r="S15" s="14">
        <v>0</v>
      </c>
    </row>
    <row r="16" spans="1:23" x14ac:dyDescent="0.25">
      <c r="A16" s="12">
        <v>42</v>
      </c>
      <c r="B16" s="12">
        <v>1.1039999999999999E-3</v>
      </c>
      <c r="C16" s="12">
        <f t="shared" si="2"/>
        <v>8.832E-4</v>
      </c>
      <c r="D16" s="12">
        <f t="shared" si="3"/>
        <v>0.99911680000000003</v>
      </c>
      <c r="F16" s="12">
        <v>8</v>
      </c>
      <c r="G16" s="20">
        <v>3000</v>
      </c>
      <c r="H16" s="20">
        <v>0</v>
      </c>
      <c r="I16" s="20">
        <v>100</v>
      </c>
      <c r="J16" s="20">
        <v>0</v>
      </c>
      <c r="K16" s="20">
        <f t="shared" si="7"/>
        <v>75</v>
      </c>
      <c r="L16" s="20">
        <f t="shared" si="0"/>
        <v>2825</v>
      </c>
      <c r="M16" s="14">
        <f t="shared" si="4"/>
        <v>169.5</v>
      </c>
      <c r="N16" s="20">
        <v>100000</v>
      </c>
      <c r="O16" s="14">
        <f t="shared" si="5"/>
        <v>88.32</v>
      </c>
      <c r="P16" s="14">
        <f t="shared" si="6"/>
        <v>0.44159999999999999</v>
      </c>
      <c r="Q16" s="20">
        <v>0</v>
      </c>
      <c r="R16" s="14">
        <f t="shared" si="1"/>
        <v>0</v>
      </c>
      <c r="S16" s="14">
        <v>0</v>
      </c>
    </row>
    <row r="17" spans="1:19" x14ac:dyDescent="0.25">
      <c r="A17" s="12">
        <v>43</v>
      </c>
      <c r="B17" s="12">
        <v>1.2080000000000001E-3</v>
      </c>
      <c r="C17" s="12">
        <f t="shared" si="2"/>
        <v>9.6640000000000007E-4</v>
      </c>
      <c r="D17" s="12">
        <f t="shared" si="3"/>
        <v>0.99903359999999997</v>
      </c>
      <c r="F17" s="12">
        <v>9</v>
      </c>
      <c r="G17" s="20">
        <v>3000</v>
      </c>
      <c r="H17" s="20">
        <v>0</v>
      </c>
      <c r="I17" s="20">
        <v>100</v>
      </c>
      <c r="J17" s="20">
        <v>0</v>
      </c>
      <c r="K17" s="20">
        <f t="shared" si="7"/>
        <v>75</v>
      </c>
      <c r="L17" s="20">
        <f t="shared" si="0"/>
        <v>2825</v>
      </c>
      <c r="M17" s="14">
        <f t="shared" si="4"/>
        <v>169.5</v>
      </c>
      <c r="N17" s="20">
        <v>100000</v>
      </c>
      <c r="O17" s="14">
        <f t="shared" si="5"/>
        <v>96.64</v>
      </c>
      <c r="P17" s="14">
        <f t="shared" si="6"/>
        <v>0.48320000000000002</v>
      </c>
      <c r="Q17" s="20">
        <v>0</v>
      </c>
      <c r="R17" s="14">
        <f t="shared" si="1"/>
        <v>0</v>
      </c>
      <c r="S17" s="14">
        <v>0</v>
      </c>
    </row>
    <row r="18" spans="1:19" x14ac:dyDescent="0.25">
      <c r="A18" s="12">
        <v>44</v>
      </c>
      <c r="B18" s="12">
        <v>1.3270000000000001E-3</v>
      </c>
      <c r="C18" s="12">
        <f t="shared" si="2"/>
        <v>1.0616E-3</v>
      </c>
      <c r="D18" s="12">
        <f t="shared" si="3"/>
        <v>0.9989384</v>
      </c>
      <c r="F18" s="12">
        <v>10</v>
      </c>
      <c r="G18" s="20">
        <v>3000</v>
      </c>
      <c r="H18" s="20">
        <v>0</v>
      </c>
      <c r="I18" s="20">
        <v>100</v>
      </c>
      <c r="J18" s="20">
        <v>0</v>
      </c>
      <c r="K18" s="20">
        <f t="shared" si="7"/>
        <v>75</v>
      </c>
      <c r="L18" s="20">
        <f t="shared" si="0"/>
        <v>2825</v>
      </c>
      <c r="M18" s="14">
        <f t="shared" si="4"/>
        <v>169.5</v>
      </c>
      <c r="N18" s="20">
        <v>100000</v>
      </c>
      <c r="O18" s="14">
        <f t="shared" si="5"/>
        <v>106.16</v>
      </c>
      <c r="P18" s="14">
        <f t="shared" si="6"/>
        <v>0.53080000000000005</v>
      </c>
      <c r="Q18" s="20">
        <v>0</v>
      </c>
      <c r="R18" s="14">
        <f t="shared" si="1"/>
        <v>0</v>
      </c>
      <c r="S18" s="14">
        <v>0</v>
      </c>
    </row>
    <row r="19" spans="1:19" x14ac:dyDescent="0.25">
      <c r="A19" s="12">
        <v>45</v>
      </c>
      <c r="B19" s="12">
        <v>1.4649999999999999E-3</v>
      </c>
      <c r="C19" s="12">
        <f t="shared" si="2"/>
        <v>1.1720000000000001E-3</v>
      </c>
      <c r="D19" s="12">
        <f t="shared" si="3"/>
        <v>0.99882800000000005</v>
      </c>
      <c r="F19" s="12">
        <v>11</v>
      </c>
      <c r="G19" s="20">
        <v>3000</v>
      </c>
      <c r="H19" s="20">
        <v>0</v>
      </c>
      <c r="I19" s="20">
        <v>100</v>
      </c>
      <c r="J19" s="20">
        <v>0</v>
      </c>
      <c r="K19" s="20">
        <f t="shared" si="7"/>
        <v>75</v>
      </c>
      <c r="L19" s="20">
        <f t="shared" si="0"/>
        <v>2825</v>
      </c>
      <c r="M19" s="14">
        <f t="shared" si="4"/>
        <v>169.5</v>
      </c>
      <c r="N19" s="20">
        <v>100000</v>
      </c>
      <c r="O19" s="14">
        <f t="shared" si="5"/>
        <v>117.2</v>
      </c>
      <c r="P19" s="14">
        <f t="shared" si="6"/>
        <v>0.58600000000000008</v>
      </c>
      <c r="Q19" s="20">
        <v>0</v>
      </c>
      <c r="R19" s="14">
        <f t="shared" si="1"/>
        <v>0</v>
      </c>
      <c r="S19" s="14">
        <v>0</v>
      </c>
    </row>
    <row r="20" spans="1:19" x14ac:dyDescent="0.25">
      <c r="A20" s="12">
        <v>46</v>
      </c>
      <c r="B20" s="12">
        <v>1.622E-3</v>
      </c>
      <c r="C20" s="12">
        <f t="shared" si="2"/>
        <v>1.2976000000000001E-3</v>
      </c>
      <c r="D20" s="12">
        <f t="shared" si="3"/>
        <v>0.99870239999999999</v>
      </c>
      <c r="F20" s="12">
        <v>12</v>
      </c>
      <c r="G20" s="20">
        <v>3000</v>
      </c>
      <c r="H20" s="20">
        <v>0</v>
      </c>
      <c r="I20" s="20">
        <v>100</v>
      </c>
      <c r="J20" s="20">
        <v>0</v>
      </c>
      <c r="K20" s="20">
        <f t="shared" si="7"/>
        <v>75</v>
      </c>
      <c r="L20" s="20">
        <f t="shared" si="0"/>
        <v>2825</v>
      </c>
      <c r="M20" s="14">
        <f t="shared" si="4"/>
        <v>169.5</v>
      </c>
      <c r="N20" s="20">
        <v>100000</v>
      </c>
      <c r="O20" s="14">
        <f t="shared" si="5"/>
        <v>129.76000000000002</v>
      </c>
      <c r="P20" s="14">
        <f t="shared" si="6"/>
        <v>0.64880000000000004</v>
      </c>
      <c r="Q20" s="20">
        <v>0</v>
      </c>
      <c r="R20" s="14">
        <f t="shared" si="1"/>
        <v>0</v>
      </c>
      <c r="S20" s="14">
        <v>0</v>
      </c>
    </row>
    <row r="21" spans="1:19" x14ac:dyDescent="0.25">
      <c r="A21" s="12">
        <v>47</v>
      </c>
      <c r="B21" s="12">
        <v>1.802E-3</v>
      </c>
      <c r="C21" s="12">
        <f t="shared" si="2"/>
        <v>1.4416000000000001E-3</v>
      </c>
      <c r="D21" s="12">
        <f t="shared" si="3"/>
        <v>0.99855839999999996</v>
      </c>
      <c r="F21" s="12">
        <v>13</v>
      </c>
      <c r="G21" s="20">
        <v>3000</v>
      </c>
      <c r="H21" s="20">
        <v>0</v>
      </c>
      <c r="I21" s="20">
        <v>100</v>
      </c>
      <c r="J21" s="20">
        <v>0</v>
      </c>
      <c r="K21" s="20">
        <f t="shared" si="7"/>
        <v>75</v>
      </c>
      <c r="L21" s="20">
        <f t="shared" si="0"/>
        <v>2825</v>
      </c>
      <c r="M21" s="14">
        <f t="shared" si="4"/>
        <v>169.5</v>
      </c>
      <c r="N21" s="20">
        <v>100000</v>
      </c>
      <c r="O21" s="14">
        <f t="shared" si="5"/>
        <v>144.16000000000003</v>
      </c>
      <c r="P21" s="14">
        <f t="shared" si="6"/>
        <v>0.72080000000000011</v>
      </c>
      <c r="Q21" s="20">
        <v>0</v>
      </c>
      <c r="R21" s="14">
        <f t="shared" si="1"/>
        <v>0</v>
      </c>
      <c r="S21" s="14">
        <v>0</v>
      </c>
    </row>
    <row r="22" spans="1:19" x14ac:dyDescent="0.25">
      <c r="A22" s="12">
        <v>48</v>
      </c>
      <c r="B22" s="12">
        <v>2.0079999999999998E-3</v>
      </c>
      <c r="C22" s="12">
        <f t="shared" si="2"/>
        <v>1.6064E-3</v>
      </c>
      <c r="D22" s="12">
        <f t="shared" si="3"/>
        <v>0.99839359999999999</v>
      </c>
      <c r="F22" s="12">
        <v>14</v>
      </c>
      <c r="G22" s="20">
        <v>3000</v>
      </c>
      <c r="H22" s="20">
        <v>0</v>
      </c>
      <c r="I22" s="20">
        <v>100</v>
      </c>
      <c r="J22" s="20">
        <v>0</v>
      </c>
      <c r="K22" s="20">
        <f t="shared" si="7"/>
        <v>75</v>
      </c>
      <c r="L22" s="20">
        <f t="shared" si="0"/>
        <v>2825</v>
      </c>
      <c r="M22" s="14">
        <f t="shared" si="4"/>
        <v>169.5</v>
      </c>
      <c r="N22" s="20">
        <v>100000</v>
      </c>
      <c r="O22" s="14">
        <f t="shared" si="5"/>
        <v>160.64000000000001</v>
      </c>
      <c r="P22" s="14">
        <f t="shared" si="6"/>
        <v>0.80320000000000003</v>
      </c>
      <c r="Q22" s="20">
        <v>0</v>
      </c>
      <c r="R22" s="14">
        <f t="shared" si="1"/>
        <v>0</v>
      </c>
      <c r="S22" s="14">
        <v>0</v>
      </c>
    </row>
    <row r="23" spans="1:19" x14ac:dyDescent="0.25">
      <c r="A23" s="12">
        <v>49</v>
      </c>
      <c r="B23" s="12">
        <v>2.2409999999999999E-3</v>
      </c>
      <c r="C23" s="12">
        <f t="shared" si="2"/>
        <v>1.7928E-3</v>
      </c>
      <c r="D23" s="12">
        <f t="shared" si="3"/>
        <v>0.99820719999999996</v>
      </c>
      <c r="F23" s="12">
        <v>15</v>
      </c>
      <c r="G23" s="20">
        <v>3000</v>
      </c>
      <c r="H23" s="20">
        <v>0</v>
      </c>
      <c r="I23" s="20">
        <v>100</v>
      </c>
      <c r="J23" s="20">
        <v>0</v>
      </c>
      <c r="K23" s="20">
        <f t="shared" si="7"/>
        <v>75</v>
      </c>
      <c r="L23" s="20">
        <f t="shared" si="0"/>
        <v>2825</v>
      </c>
      <c r="M23" s="14">
        <f t="shared" si="4"/>
        <v>169.5</v>
      </c>
      <c r="N23" s="20">
        <v>100000</v>
      </c>
      <c r="O23" s="14">
        <f t="shared" si="5"/>
        <v>179.28</v>
      </c>
      <c r="P23" s="14">
        <f t="shared" si="6"/>
        <v>0.89639999999999997</v>
      </c>
      <c r="Q23" s="20">
        <v>0</v>
      </c>
      <c r="R23" s="14">
        <f t="shared" si="1"/>
        <v>0</v>
      </c>
      <c r="S23" s="14">
        <v>0</v>
      </c>
    </row>
    <row r="24" spans="1:19" x14ac:dyDescent="0.25">
      <c r="A24" s="12">
        <v>50</v>
      </c>
      <c r="B24" s="12">
        <v>2.5079999999999998E-3</v>
      </c>
      <c r="C24" s="12">
        <f t="shared" si="2"/>
        <v>2.0063999999999998E-3</v>
      </c>
      <c r="D24" s="12">
        <f t="shared" si="3"/>
        <v>0.99799360000000004</v>
      </c>
      <c r="F24" s="12">
        <v>16</v>
      </c>
      <c r="G24" s="20">
        <v>3000</v>
      </c>
      <c r="H24" s="20">
        <v>0</v>
      </c>
      <c r="I24" s="20">
        <v>100</v>
      </c>
      <c r="J24" s="20">
        <v>0</v>
      </c>
      <c r="K24" s="20">
        <f t="shared" si="7"/>
        <v>75</v>
      </c>
      <c r="L24" s="20">
        <f t="shared" si="0"/>
        <v>2825</v>
      </c>
      <c r="M24" s="14">
        <f t="shared" si="4"/>
        <v>169.5</v>
      </c>
      <c r="N24" s="20">
        <v>100000</v>
      </c>
      <c r="O24" s="14">
        <f t="shared" si="5"/>
        <v>200.64</v>
      </c>
      <c r="P24" s="14">
        <f t="shared" si="6"/>
        <v>1.0031999999999999</v>
      </c>
      <c r="Q24" s="20">
        <v>0</v>
      </c>
      <c r="R24" s="14">
        <f t="shared" si="1"/>
        <v>0</v>
      </c>
      <c r="S24" s="14">
        <v>0</v>
      </c>
    </row>
    <row r="25" spans="1:19" x14ac:dyDescent="0.25">
      <c r="A25" s="12">
        <v>51</v>
      </c>
      <c r="B25" s="12">
        <v>2.8089999999999999E-3</v>
      </c>
      <c r="C25" s="12">
        <f t="shared" si="2"/>
        <v>2.2472E-3</v>
      </c>
      <c r="D25" s="12">
        <f t="shared" si="3"/>
        <v>0.9977528</v>
      </c>
      <c r="F25" s="12">
        <v>17</v>
      </c>
      <c r="G25" s="20">
        <v>3000</v>
      </c>
      <c r="H25" s="20">
        <v>0</v>
      </c>
      <c r="I25" s="20">
        <v>100</v>
      </c>
      <c r="J25" s="20">
        <v>0</v>
      </c>
      <c r="K25" s="20">
        <f t="shared" si="7"/>
        <v>75</v>
      </c>
      <c r="L25" s="20">
        <f t="shared" si="0"/>
        <v>2825</v>
      </c>
      <c r="M25" s="14">
        <f t="shared" si="4"/>
        <v>169.5</v>
      </c>
      <c r="N25" s="20">
        <v>100000</v>
      </c>
      <c r="O25" s="14">
        <f t="shared" si="5"/>
        <v>224.72</v>
      </c>
      <c r="P25" s="14">
        <f t="shared" si="6"/>
        <v>1.1235999999999999</v>
      </c>
      <c r="Q25" s="20">
        <v>0</v>
      </c>
      <c r="R25" s="14">
        <f t="shared" si="1"/>
        <v>0</v>
      </c>
      <c r="S25" s="14">
        <v>0</v>
      </c>
    </row>
    <row r="26" spans="1:19" x14ac:dyDescent="0.25">
      <c r="A26" s="12">
        <v>52</v>
      </c>
      <c r="B26" s="12">
        <v>3.1519999999999999E-3</v>
      </c>
      <c r="C26" s="12">
        <f t="shared" si="2"/>
        <v>2.5216000000000001E-3</v>
      </c>
      <c r="D26" s="12">
        <f t="shared" si="3"/>
        <v>0.99747839999999999</v>
      </c>
      <c r="F26" s="12">
        <v>18</v>
      </c>
      <c r="G26" s="20">
        <v>3000</v>
      </c>
      <c r="H26" s="20">
        <v>0</v>
      </c>
      <c r="I26" s="20">
        <v>100</v>
      </c>
      <c r="J26" s="20">
        <v>0</v>
      </c>
      <c r="K26" s="20">
        <f t="shared" si="7"/>
        <v>75</v>
      </c>
      <c r="L26" s="20">
        <f t="shared" si="0"/>
        <v>2825</v>
      </c>
      <c r="M26" s="14">
        <f t="shared" si="4"/>
        <v>169.5</v>
      </c>
      <c r="N26" s="20">
        <v>100000</v>
      </c>
      <c r="O26" s="14">
        <f t="shared" si="5"/>
        <v>252.16000000000003</v>
      </c>
      <c r="P26" s="14">
        <f t="shared" si="6"/>
        <v>1.2608000000000001</v>
      </c>
      <c r="Q26" s="20">
        <v>0</v>
      </c>
      <c r="R26" s="14">
        <f t="shared" si="1"/>
        <v>0</v>
      </c>
      <c r="S26" s="14">
        <v>0</v>
      </c>
    </row>
    <row r="27" spans="1:19" x14ac:dyDescent="0.25">
      <c r="A27" s="12">
        <v>53</v>
      </c>
      <c r="B27" s="12">
        <v>3.539E-3</v>
      </c>
      <c r="C27" s="12">
        <f t="shared" si="2"/>
        <v>2.8312000000000003E-3</v>
      </c>
      <c r="D27" s="12">
        <f t="shared" si="3"/>
        <v>0.99716879999999997</v>
      </c>
      <c r="F27" s="12">
        <v>19</v>
      </c>
      <c r="G27" s="20">
        <v>3000</v>
      </c>
      <c r="H27" s="20">
        <v>0</v>
      </c>
      <c r="I27" s="20">
        <v>100</v>
      </c>
      <c r="J27" s="20">
        <v>0</v>
      </c>
      <c r="K27" s="20">
        <f t="shared" si="7"/>
        <v>75</v>
      </c>
      <c r="L27" s="20">
        <f t="shared" si="0"/>
        <v>2825</v>
      </c>
      <c r="M27" s="14">
        <f t="shared" si="4"/>
        <v>169.5</v>
      </c>
      <c r="N27" s="20">
        <v>100000</v>
      </c>
      <c r="O27" s="14">
        <f t="shared" si="5"/>
        <v>283.12</v>
      </c>
      <c r="P27" s="14">
        <f t="shared" si="6"/>
        <v>1.4156000000000002</v>
      </c>
      <c r="Q27" s="20">
        <v>0</v>
      </c>
      <c r="R27" s="14">
        <f t="shared" si="1"/>
        <v>0</v>
      </c>
      <c r="S27" s="14">
        <v>0</v>
      </c>
    </row>
    <row r="28" spans="1:19" x14ac:dyDescent="0.25">
      <c r="A28" s="15">
        <v>54</v>
      </c>
      <c r="B28" s="15">
        <v>3.9760000000000004E-3</v>
      </c>
      <c r="C28" s="15">
        <f t="shared" si="2"/>
        <v>3.1808000000000006E-3</v>
      </c>
      <c r="D28" s="15">
        <f t="shared" si="3"/>
        <v>0.99681920000000002</v>
      </c>
      <c r="F28" s="15">
        <v>20</v>
      </c>
      <c r="G28" s="21">
        <v>3000</v>
      </c>
      <c r="H28" s="21">
        <v>0</v>
      </c>
      <c r="I28" s="21">
        <v>100</v>
      </c>
      <c r="J28" s="21">
        <v>0</v>
      </c>
      <c r="K28" s="21">
        <f t="shared" si="7"/>
        <v>75</v>
      </c>
      <c r="L28" s="21">
        <f t="shared" si="0"/>
        <v>2825</v>
      </c>
      <c r="M28" s="16">
        <f t="shared" si="4"/>
        <v>169.5</v>
      </c>
      <c r="N28" s="21">
        <v>100000</v>
      </c>
      <c r="O28" s="16">
        <f t="shared" si="5"/>
        <v>318.08000000000004</v>
      </c>
      <c r="P28" s="16">
        <f t="shared" si="6"/>
        <v>1.5904000000000003</v>
      </c>
      <c r="Q28" s="21">
        <v>100000</v>
      </c>
      <c r="R28" s="16">
        <f t="shared" si="1"/>
        <v>99681.919999999998</v>
      </c>
      <c r="S28" s="16">
        <f>D28*500</f>
        <v>498.40960000000001</v>
      </c>
    </row>
  </sheetData>
  <mergeCells count="8">
    <mergeCell ref="N7:P7"/>
    <mergeCell ref="Q7:S7"/>
    <mergeCell ref="A7:D7"/>
    <mergeCell ref="G7:G8"/>
    <mergeCell ref="H7:I7"/>
    <mergeCell ref="J7:K7"/>
    <mergeCell ref="L7:L8"/>
    <mergeCell ref="M7:M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2"/>
  <sheetViews>
    <sheetView topLeftCell="O23" workbookViewId="0">
      <selection activeCell="AA33" sqref="AA33"/>
    </sheetView>
  </sheetViews>
  <sheetFormatPr defaultRowHeight="15" x14ac:dyDescent="0.25"/>
  <cols>
    <col min="2" max="2" width="9.140625" style="43"/>
    <col min="6" max="6" width="6.7109375" customWidth="1"/>
    <col min="7" max="7" width="8.5703125" bestFit="1" customWidth="1"/>
    <col min="8" max="8" width="6.85546875" bestFit="1" customWidth="1"/>
    <col min="9" max="9" width="8.42578125" bestFit="1" customWidth="1"/>
    <col min="10" max="10" width="6.85546875" bestFit="1" customWidth="1"/>
    <col min="11" max="11" width="8.42578125" bestFit="1" customWidth="1"/>
    <col min="12" max="12" width="12.7109375" bestFit="1" customWidth="1"/>
    <col min="13" max="13" width="9.28515625" bestFit="1" customWidth="1"/>
    <col min="14" max="16" width="9.140625" style="43"/>
    <col min="17" max="17" width="8.85546875" bestFit="1" customWidth="1"/>
    <col min="18" max="18" width="11.5703125" bestFit="1" customWidth="1"/>
    <col min="19" max="19" width="11.5703125" customWidth="1"/>
    <col min="20" max="20" width="13.7109375" customWidth="1"/>
    <col min="22" max="22" width="11.5703125" customWidth="1"/>
    <col min="24" max="25" width="11.42578125" customWidth="1"/>
  </cols>
  <sheetData>
    <row r="1" spans="1:25" ht="15.75" x14ac:dyDescent="0.25">
      <c r="A1" s="25"/>
      <c r="B1" s="25"/>
      <c r="C1" s="25"/>
      <c r="D1" s="25"/>
      <c r="E1" s="25"/>
      <c r="F1" s="25"/>
      <c r="G1" s="25"/>
      <c r="H1" s="25"/>
      <c r="I1" s="25"/>
      <c r="J1" s="25"/>
      <c r="K1" s="25"/>
      <c r="L1" s="25"/>
      <c r="M1" s="25"/>
      <c r="T1" s="50" t="s">
        <v>78</v>
      </c>
      <c r="U1" s="50" t="s">
        <v>53</v>
      </c>
      <c r="V1" s="50" t="s">
        <v>78</v>
      </c>
      <c r="W1" s="50" t="s">
        <v>53</v>
      </c>
      <c r="X1" s="50" t="s">
        <v>78</v>
      </c>
      <c r="Y1" s="50" t="s">
        <v>78</v>
      </c>
    </row>
    <row r="3" spans="1:25" ht="15.75" customHeight="1" x14ac:dyDescent="0.25">
      <c r="A3" s="25"/>
      <c r="B3" s="25"/>
      <c r="C3" s="25"/>
      <c r="D3" s="25"/>
      <c r="E3" s="25"/>
      <c r="F3" s="25"/>
      <c r="G3" s="25"/>
      <c r="H3" s="25"/>
      <c r="I3" s="25"/>
      <c r="J3" s="25"/>
      <c r="K3" s="25"/>
      <c r="L3" s="25"/>
      <c r="M3" s="25"/>
    </row>
    <row r="4" spans="1:25" ht="15" customHeight="1" x14ac:dyDescent="0.25">
      <c r="A4" s="25"/>
      <c r="B4" s="25"/>
      <c r="C4" s="25"/>
      <c r="D4" s="25"/>
      <c r="E4" s="25"/>
      <c r="F4" s="25"/>
      <c r="G4" s="25"/>
      <c r="H4" s="25"/>
      <c r="I4" s="25"/>
      <c r="J4" s="25"/>
      <c r="K4" s="25"/>
      <c r="L4" s="25"/>
      <c r="M4" s="25"/>
    </row>
    <row r="5" spans="1:25" ht="15" customHeight="1" x14ac:dyDescent="0.25">
      <c r="A5" s="25"/>
      <c r="B5" s="25"/>
      <c r="C5" s="25"/>
      <c r="D5" s="25"/>
      <c r="E5" s="25"/>
      <c r="F5" s="25"/>
      <c r="G5" s="25"/>
      <c r="H5" s="25"/>
      <c r="I5" s="25"/>
      <c r="J5" s="25"/>
      <c r="K5" s="25"/>
      <c r="L5" s="25"/>
      <c r="M5" s="25"/>
      <c r="Q5" s="26"/>
      <c r="S5" s="6"/>
      <c r="V5" s="43" t="s">
        <v>41</v>
      </c>
      <c r="W5" s="5">
        <v>0.06</v>
      </c>
    </row>
    <row r="6" spans="1:25" ht="15" customHeight="1" x14ac:dyDescent="0.25">
      <c r="A6" s="9"/>
      <c r="B6" s="9"/>
      <c r="C6" s="9"/>
      <c r="D6" s="9"/>
      <c r="E6" s="9"/>
      <c r="F6" s="9"/>
      <c r="G6" s="9"/>
      <c r="H6" s="9"/>
      <c r="I6" s="9"/>
      <c r="J6" s="9"/>
      <c r="K6" s="9"/>
      <c r="L6" s="9"/>
      <c r="M6" s="9"/>
      <c r="S6" s="6"/>
      <c r="V6" t="s">
        <v>35</v>
      </c>
      <c r="W6" s="5">
        <v>7.0000000000000007E-2</v>
      </c>
    </row>
    <row r="7" spans="1:25" ht="15" customHeight="1" x14ac:dyDescent="0.25">
      <c r="A7" s="53" t="s">
        <v>25</v>
      </c>
      <c r="B7" s="54"/>
      <c r="C7" s="54"/>
      <c r="D7" s="55"/>
      <c r="F7" s="17"/>
      <c r="G7" s="52" t="s">
        <v>3</v>
      </c>
      <c r="H7" s="52" t="s">
        <v>4</v>
      </c>
      <c r="I7" s="52"/>
      <c r="J7" s="52" t="s">
        <v>5</v>
      </c>
      <c r="K7" s="52"/>
      <c r="L7" s="56" t="s">
        <v>13</v>
      </c>
      <c r="M7" s="52" t="s">
        <v>12</v>
      </c>
      <c r="N7" s="52" t="s">
        <v>10</v>
      </c>
      <c r="O7" s="52"/>
      <c r="P7" s="52"/>
      <c r="Q7" s="52" t="s">
        <v>11</v>
      </c>
      <c r="R7" s="52"/>
      <c r="S7" s="52"/>
      <c r="T7" s="57" t="s">
        <v>14</v>
      </c>
      <c r="U7" s="58" t="s">
        <v>2</v>
      </c>
      <c r="V7" s="57" t="s">
        <v>15</v>
      </c>
      <c r="W7" s="57" t="s">
        <v>16</v>
      </c>
      <c r="X7" s="57" t="s">
        <v>17</v>
      </c>
      <c r="Y7" s="57" t="s">
        <v>18</v>
      </c>
    </row>
    <row r="8" spans="1:25" ht="30" customHeight="1" x14ac:dyDescent="0.3">
      <c r="A8" s="18" t="s">
        <v>1</v>
      </c>
      <c r="B8" s="18" t="s">
        <v>74</v>
      </c>
      <c r="C8" s="18" t="s">
        <v>75</v>
      </c>
      <c r="D8" s="18" t="s">
        <v>26</v>
      </c>
      <c r="F8" s="49" t="s">
        <v>76</v>
      </c>
      <c r="G8" s="52"/>
      <c r="H8" s="10" t="s">
        <v>6</v>
      </c>
      <c r="I8" s="10" t="s">
        <v>7</v>
      </c>
      <c r="J8" s="10" t="s">
        <v>6</v>
      </c>
      <c r="K8" s="10" t="s">
        <v>7</v>
      </c>
      <c r="L8" s="56"/>
      <c r="M8" s="52"/>
      <c r="N8" s="10" t="s">
        <v>8</v>
      </c>
      <c r="O8" s="10" t="s">
        <v>9</v>
      </c>
      <c r="P8" s="11" t="s">
        <v>24</v>
      </c>
      <c r="Q8" s="10" t="s">
        <v>8</v>
      </c>
      <c r="R8" s="10" t="s">
        <v>9</v>
      </c>
      <c r="S8" s="11" t="s">
        <v>24</v>
      </c>
      <c r="T8" s="57"/>
      <c r="U8" s="58"/>
      <c r="V8" s="57"/>
      <c r="W8" s="57"/>
      <c r="X8" s="57"/>
      <c r="Y8" s="57"/>
    </row>
    <row r="9" spans="1:25" x14ac:dyDescent="0.25">
      <c r="A9" s="12">
        <v>35</v>
      </c>
      <c r="B9" s="12">
        <v>6.8900000000000005E-4</v>
      </c>
      <c r="C9" s="12">
        <f>B9*80%</f>
        <v>5.5120000000000006E-4</v>
      </c>
      <c r="D9" s="12">
        <f>1-C9</f>
        <v>0.99944880000000003</v>
      </c>
      <c r="F9" s="12">
        <v>1</v>
      </c>
      <c r="G9" s="19">
        <v>3000</v>
      </c>
      <c r="H9" s="19">
        <v>500</v>
      </c>
      <c r="I9" s="19">
        <v>0</v>
      </c>
      <c r="J9" s="19">
        <f>0.25*G9</f>
        <v>750</v>
      </c>
      <c r="K9" s="19">
        <v>0</v>
      </c>
      <c r="L9" s="19">
        <f t="shared" ref="L9:L28" si="0">G9-SUM(H9:K9)</f>
        <v>1750</v>
      </c>
      <c r="M9" s="13">
        <f>$W$5*L9</f>
        <v>105</v>
      </c>
      <c r="N9" s="19">
        <v>100000</v>
      </c>
      <c r="O9" s="13">
        <f>N9*C9</f>
        <v>55.120000000000005</v>
      </c>
      <c r="P9" s="13">
        <f>500*C9</f>
        <v>0.27560000000000001</v>
      </c>
      <c r="Q9" s="19">
        <v>0</v>
      </c>
      <c r="R9" s="13">
        <f t="shared" ref="R9:R28" si="1">Q9*D9</f>
        <v>0</v>
      </c>
      <c r="S9" s="13">
        <v>0</v>
      </c>
      <c r="T9" s="1">
        <f>L9+M9-O9-P9-R9-S9</f>
        <v>1799.6044000000002</v>
      </c>
      <c r="U9">
        <f>1</f>
        <v>1</v>
      </c>
      <c r="V9" s="2">
        <f t="shared" ref="V9:V28" si="2">T9*U9</f>
        <v>1799.6044000000002</v>
      </c>
      <c r="W9">
        <f t="shared" ref="W9:W28" si="3">(1+$W$6)^-(F9)</f>
        <v>0.93457943925233644</v>
      </c>
      <c r="X9" s="2">
        <f>V9*W9</f>
        <v>1681.8732710280376</v>
      </c>
      <c r="Y9" s="2">
        <f>G9</f>
        <v>3000</v>
      </c>
    </row>
    <row r="10" spans="1:25" x14ac:dyDescent="0.25">
      <c r="A10" s="12">
        <v>36</v>
      </c>
      <c r="B10" s="12">
        <v>7.2400000000000003E-4</v>
      </c>
      <c r="C10" s="12">
        <f t="shared" ref="C10:C28" si="4">B10*80%</f>
        <v>5.7920000000000009E-4</v>
      </c>
      <c r="D10" s="12">
        <f t="shared" ref="D10:D28" si="5">1-C10</f>
        <v>0.9994208</v>
      </c>
      <c r="F10" s="12">
        <v>2</v>
      </c>
      <c r="G10" s="20">
        <v>3000</v>
      </c>
      <c r="H10" s="20">
        <v>0</v>
      </c>
      <c r="I10" s="20">
        <v>100</v>
      </c>
      <c r="J10" s="20">
        <v>0</v>
      </c>
      <c r="K10" s="20">
        <f>2.5%*G10</f>
        <v>75</v>
      </c>
      <c r="L10" s="20">
        <f t="shared" si="0"/>
        <v>2825</v>
      </c>
      <c r="M10" s="14">
        <f t="shared" ref="M10:M28" si="6">$W$5*L10</f>
        <v>169.5</v>
      </c>
      <c r="N10" s="20">
        <v>100000</v>
      </c>
      <c r="O10" s="14">
        <f t="shared" ref="O10:O28" si="7">N10*C10</f>
        <v>57.920000000000009</v>
      </c>
      <c r="P10" s="14">
        <f t="shared" ref="P10:P28" si="8">500*C10</f>
        <v>0.28960000000000002</v>
      </c>
      <c r="Q10" s="20">
        <v>0</v>
      </c>
      <c r="R10" s="14">
        <f t="shared" si="1"/>
        <v>0</v>
      </c>
      <c r="S10" s="14">
        <v>0</v>
      </c>
      <c r="T10" s="1">
        <f t="shared" ref="T10:T28" si="9">L10+M10-O10-P10-R10-S10</f>
        <v>2936.2903999999999</v>
      </c>
      <c r="U10">
        <f t="shared" ref="U10:U28" si="10">U9*D9</f>
        <v>0.99944880000000003</v>
      </c>
      <c r="V10" s="2">
        <f t="shared" si="2"/>
        <v>2934.67191673152</v>
      </c>
      <c r="W10">
        <f t="shared" si="3"/>
        <v>0.87343872827321156</v>
      </c>
      <c r="X10" s="2">
        <f t="shared" ref="X10:X28" si="11">V10*W10</f>
        <v>2563.2561068490872</v>
      </c>
      <c r="Y10" s="2">
        <f t="shared" ref="Y10:Y28" si="12">G10*U10*W9</f>
        <v>2802.1928971962616</v>
      </c>
    </row>
    <row r="11" spans="1:25" x14ac:dyDescent="0.25">
      <c r="A11" s="12">
        <v>37</v>
      </c>
      <c r="B11" s="12">
        <v>7.6499999999999995E-4</v>
      </c>
      <c r="C11" s="12">
        <f t="shared" si="4"/>
        <v>6.1200000000000002E-4</v>
      </c>
      <c r="D11" s="12">
        <f t="shared" si="5"/>
        <v>0.99938800000000005</v>
      </c>
      <c r="F11" s="12">
        <v>3</v>
      </c>
      <c r="G11" s="20">
        <v>3000</v>
      </c>
      <c r="H11" s="20">
        <v>0</v>
      </c>
      <c r="I11" s="20">
        <v>100</v>
      </c>
      <c r="J11" s="20">
        <v>0</v>
      </c>
      <c r="K11" s="20">
        <f t="shared" ref="K11:K28" si="13">2.5%*G11</f>
        <v>75</v>
      </c>
      <c r="L11" s="20">
        <f t="shared" si="0"/>
        <v>2825</v>
      </c>
      <c r="M11" s="14">
        <f t="shared" si="6"/>
        <v>169.5</v>
      </c>
      <c r="N11" s="20">
        <v>100000</v>
      </c>
      <c r="O11" s="14">
        <f t="shared" si="7"/>
        <v>61.2</v>
      </c>
      <c r="P11" s="14">
        <f t="shared" si="8"/>
        <v>0.30599999999999999</v>
      </c>
      <c r="Q11" s="20">
        <v>0</v>
      </c>
      <c r="R11" s="14">
        <f t="shared" si="1"/>
        <v>0</v>
      </c>
      <c r="S11" s="14">
        <v>0</v>
      </c>
      <c r="T11" s="1">
        <f t="shared" si="9"/>
        <v>2932.9940000000001</v>
      </c>
      <c r="U11">
        <f t="shared" si="10"/>
        <v>0.99886991925503998</v>
      </c>
      <c r="V11" s="2">
        <f t="shared" si="2"/>
        <v>2929.6794799555169</v>
      </c>
      <c r="W11">
        <f t="shared" si="3"/>
        <v>0.81629787689085187</v>
      </c>
      <c r="X11" s="2">
        <f t="shared" si="11"/>
        <v>2391.4911394583833</v>
      </c>
      <c r="Y11" s="2">
        <f t="shared" si="12"/>
        <v>2617.355015953463</v>
      </c>
    </row>
    <row r="12" spans="1:25" x14ac:dyDescent="0.25">
      <c r="A12" s="12">
        <v>38</v>
      </c>
      <c r="B12" s="12">
        <v>8.1300000000000003E-4</v>
      </c>
      <c r="C12" s="12">
        <f t="shared" si="4"/>
        <v>6.5040000000000009E-4</v>
      </c>
      <c r="D12" s="12">
        <f t="shared" si="5"/>
        <v>0.99934959999999995</v>
      </c>
      <c r="F12" s="12">
        <v>4</v>
      </c>
      <c r="G12" s="20">
        <v>3000</v>
      </c>
      <c r="H12" s="20">
        <v>0</v>
      </c>
      <c r="I12" s="20">
        <v>100</v>
      </c>
      <c r="J12" s="20">
        <v>0</v>
      </c>
      <c r="K12" s="20">
        <f t="shared" si="13"/>
        <v>75</v>
      </c>
      <c r="L12" s="20">
        <f t="shared" si="0"/>
        <v>2825</v>
      </c>
      <c r="M12" s="14">
        <f t="shared" si="6"/>
        <v>169.5</v>
      </c>
      <c r="N12" s="20">
        <v>100000</v>
      </c>
      <c r="O12" s="14">
        <f t="shared" si="7"/>
        <v>65.040000000000006</v>
      </c>
      <c r="P12" s="14">
        <f t="shared" si="8"/>
        <v>0.32520000000000004</v>
      </c>
      <c r="Q12" s="20">
        <v>0</v>
      </c>
      <c r="R12" s="14">
        <f t="shared" si="1"/>
        <v>0</v>
      </c>
      <c r="S12" s="14">
        <v>0</v>
      </c>
      <c r="T12" s="1">
        <f t="shared" si="9"/>
        <v>2929.1347999999998</v>
      </c>
      <c r="U12">
        <f t="shared" si="10"/>
        <v>0.998258610864456</v>
      </c>
      <c r="V12" s="2">
        <f t="shared" si="2"/>
        <v>2924.0340364827362</v>
      </c>
      <c r="W12">
        <f t="shared" si="3"/>
        <v>0.7628952120475252</v>
      </c>
      <c r="X12" s="2">
        <f t="shared" si="11"/>
        <v>2230.731566296678</v>
      </c>
      <c r="Y12" s="2">
        <f t="shared" si="12"/>
        <v>2444.6291539099993</v>
      </c>
    </row>
    <row r="13" spans="1:25" x14ac:dyDescent="0.25">
      <c r="A13" s="12">
        <v>39</v>
      </c>
      <c r="B13" s="12">
        <v>8.7000000000000001E-4</v>
      </c>
      <c r="C13" s="12">
        <f t="shared" si="4"/>
        <v>6.96E-4</v>
      </c>
      <c r="D13" s="12">
        <f t="shared" si="5"/>
        <v>0.99930399999999997</v>
      </c>
      <c r="F13" s="12">
        <v>5</v>
      </c>
      <c r="G13" s="20">
        <v>3000</v>
      </c>
      <c r="H13" s="20">
        <v>0</v>
      </c>
      <c r="I13" s="20">
        <v>100</v>
      </c>
      <c r="J13" s="20">
        <v>0</v>
      </c>
      <c r="K13" s="20">
        <f t="shared" si="13"/>
        <v>75</v>
      </c>
      <c r="L13" s="20">
        <f t="shared" si="0"/>
        <v>2825</v>
      </c>
      <c r="M13" s="14">
        <f t="shared" si="6"/>
        <v>169.5</v>
      </c>
      <c r="N13" s="20">
        <v>100000</v>
      </c>
      <c r="O13" s="14">
        <f t="shared" si="7"/>
        <v>69.599999999999994</v>
      </c>
      <c r="P13" s="14">
        <f t="shared" si="8"/>
        <v>0.34799999999999998</v>
      </c>
      <c r="Q13" s="20">
        <v>0</v>
      </c>
      <c r="R13" s="14">
        <f t="shared" si="1"/>
        <v>0</v>
      </c>
      <c r="S13" s="14">
        <v>0</v>
      </c>
      <c r="T13" s="1">
        <f t="shared" si="9"/>
        <v>2924.5520000000001</v>
      </c>
      <c r="U13">
        <f t="shared" si="10"/>
        <v>0.99760934346394969</v>
      </c>
      <c r="V13" s="2">
        <f t="shared" si="2"/>
        <v>2917.5604006461813</v>
      </c>
      <c r="W13">
        <f t="shared" si="3"/>
        <v>0.71298617948366838</v>
      </c>
      <c r="X13" s="2">
        <f t="shared" si="11"/>
        <v>2080.1802434695614</v>
      </c>
      <c r="Y13" s="2">
        <f t="shared" si="12"/>
        <v>2283.2141748675667</v>
      </c>
    </row>
    <row r="14" spans="1:25" x14ac:dyDescent="0.25">
      <c r="A14" s="12">
        <v>40</v>
      </c>
      <c r="B14" s="12">
        <v>9.3700000000000001E-4</v>
      </c>
      <c r="C14" s="12">
        <f t="shared" si="4"/>
        <v>7.4960000000000001E-4</v>
      </c>
      <c r="D14" s="12">
        <f t="shared" si="5"/>
        <v>0.99925039999999998</v>
      </c>
      <c r="F14" s="12">
        <v>6</v>
      </c>
      <c r="G14" s="20">
        <v>3000</v>
      </c>
      <c r="H14" s="20">
        <v>0</v>
      </c>
      <c r="I14" s="20">
        <v>100</v>
      </c>
      <c r="J14" s="20">
        <v>0</v>
      </c>
      <c r="K14" s="20">
        <f t="shared" si="13"/>
        <v>75</v>
      </c>
      <c r="L14" s="20">
        <f t="shared" si="0"/>
        <v>2825</v>
      </c>
      <c r="M14" s="14">
        <f t="shared" si="6"/>
        <v>169.5</v>
      </c>
      <c r="N14" s="20">
        <v>100000</v>
      </c>
      <c r="O14" s="14">
        <f t="shared" si="7"/>
        <v>74.959999999999994</v>
      </c>
      <c r="P14" s="14">
        <f t="shared" si="8"/>
        <v>0.37480000000000002</v>
      </c>
      <c r="Q14" s="20">
        <v>0</v>
      </c>
      <c r="R14" s="14">
        <f t="shared" si="1"/>
        <v>0</v>
      </c>
      <c r="S14" s="14">
        <v>0</v>
      </c>
      <c r="T14" s="1">
        <f t="shared" si="9"/>
        <v>2919.1651999999999</v>
      </c>
      <c r="U14">
        <f t="shared" si="10"/>
        <v>0.99691500736089877</v>
      </c>
      <c r="V14" s="2">
        <f t="shared" si="2"/>
        <v>2910.1595968456795</v>
      </c>
      <c r="W14">
        <f t="shared" si="3"/>
        <v>0.66634222381651254</v>
      </c>
      <c r="X14" s="2">
        <f t="shared" si="11"/>
        <v>1939.1622174231156</v>
      </c>
      <c r="Y14" s="2">
        <f t="shared" si="12"/>
        <v>2132.3598671045411</v>
      </c>
    </row>
    <row r="15" spans="1:25" x14ac:dyDescent="0.25">
      <c r="A15" s="12">
        <v>41</v>
      </c>
      <c r="B15" s="12">
        <v>1.0139999999999999E-3</v>
      </c>
      <c r="C15" s="12">
        <f t="shared" si="4"/>
        <v>8.1119999999999999E-4</v>
      </c>
      <c r="D15" s="12">
        <f t="shared" si="5"/>
        <v>0.99918879999999999</v>
      </c>
      <c r="F15" s="12">
        <v>7</v>
      </c>
      <c r="G15" s="20">
        <v>3000</v>
      </c>
      <c r="H15" s="20">
        <v>0</v>
      </c>
      <c r="I15" s="20">
        <v>100</v>
      </c>
      <c r="J15" s="20">
        <v>0</v>
      </c>
      <c r="K15" s="20">
        <f t="shared" si="13"/>
        <v>75</v>
      </c>
      <c r="L15" s="20">
        <f t="shared" si="0"/>
        <v>2825</v>
      </c>
      <c r="M15" s="14">
        <f t="shared" si="6"/>
        <v>169.5</v>
      </c>
      <c r="N15" s="20">
        <v>100000</v>
      </c>
      <c r="O15" s="14">
        <f t="shared" si="7"/>
        <v>81.12</v>
      </c>
      <c r="P15" s="14">
        <f t="shared" si="8"/>
        <v>0.40560000000000002</v>
      </c>
      <c r="Q15" s="20">
        <v>0</v>
      </c>
      <c r="R15" s="14">
        <f t="shared" si="1"/>
        <v>0</v>
      </c>
      <c r="S15" s="14">
        <v>0</v>
      </c>
      <c r="T15" s="1">
        <f t="shared" si="9"/>
        <v>2912.9744000000001</v>
      </c>
      <c r="U15">
        <f t="shared" si="10"/>
        <v>0.99616771987138097</v>
      </c>
      <c r="V15" s="2">
        <f t="shared" si="2"/>
        <v>2901.8110660917041</v>
      </c>
      <c r="W15">
        <f t="shared" si="3"/>
        <v>0.62274974188459109</v>
      </c>
      <c r="X15" s="2">
        <f t="shared" si="11"/>
        <v>1807.1020924064587</v>
      </c>
      <c r="Y15" s="2">
        <f t="shared" si="12"/>
        <v>1991.3658412599621</v>
      </c>
    </row>
    <row r="16" spans="1:25" x14ac:dyDescent="0.25">
      <c r="A16" s="12">
        <v>42</v>
      </c>
      <c r="B16" s="12">
        <v>1.1039999999999999E-3</v>
      </c>
      <c r="C16" s="12">
        <f t="shared" si="4"/>
        <v>8.832E-4</v>
      </c>
      <c r="D16" s="12">
        <f t="shared" si="5"/>
        <v>0.99911680000000003</v>
      </c>
      <c r="F16" s="12">
        <v>8</v>
      </c>
      <c r="G16" s="20">
        <v>3000</v>
      </c>
      <c r="H16" s="20">
        <v>0</v>
      </c>
      <c r="I16" s="20">
        <v>100</v>
      </c>
      <c r="J16" s="20">
        <v>0</v>
      </c>
      <c r="K16" s="20">
        <f t="shared" si="13"/>
        <v>75</v>
      </c>
      <c r="L16" s="20">
        <f t="shared" si="0"/>
        <v>2825</v>
      </c>
      <c r="M16" s="14">
        <f t="shared" si="6"/>
        <v>169.5</v>
      </c>
      <c r="N16" s="20">
        <v>100000</v>
      </c>
      <c r="O16" s="14">
        <f t="shared" si="7"/>
        <v>88.32</v>
      </c>
      <c r="P16" s="14">
        <f t="shared" si="8"/>
        <v>0.44159999999999999</v>
      </c>
      <c r="Q16" s="20">
        <v>0</v>
      </c>
      <c r="R16" s="14">
        <f t="shared" si="1"/>
        <v>0</v>
      </c>
      <c r="S16" s="14">
        <v>0</v>
      </c>
      <c r="T16" s="1">
        <f t="shared" si="9"/>
        <v>2905.7383999999997</v>
      </c>
      <c r="U16">
        <f t="shared" si="10"/>
        <v>0.99535962861702132</v>
      </c>
      <c r="V16" s="2">
        <f t="shared" si="2"/>
        <v>2892.2546946822176</v>
      </c>
      <c r="W16">
        <f t="shared" si="3"/>
        <v>0.5820091045650384</v>
      </c>
      <c r="X16" s="2">
        <f t="shared" si="11"/>
        <v>1683.3185650260261</v>
      </c>
      <c r="Y16" s="2">
        <f t="shared" si="12"/>
        <v>1859.5798554107776</v>
      </c>
    </row>
    <row r="17" spans="1:27" x14ac:dyDescent="0.25">
      <c r="A17" s="12">
        <v>43</v>
      </c>
      <c r="B17" s="12">
        <v>1.2080000000000001E-3</v>
      </c>
      <c r="C17" s="12">
        <f t="shared" si="4"/>
        <v>9.6640000000000007E-4</v>
      </c>
      <c r="D17" s="12">
        <f t="shared" si="5"/>
        <v>0.99903359999999997</v>
      </c>
      <c r="F17" s="12">
        <v>9</v>
      </c>
      <c r="G17" s="20">
        <v>3000</v>
      </c>
      <c r="H17" s="20">
        <v>0</v>
      </c>
      <c r="I17" s="20">
        <v>100</v>
      </c>
      <c r="J17" s="20">
        <v>0</v>
      </c>
      <c r="K17" s="20">
        <f t="shared" si="13"/>
        <v>75</v>
      </c>
      <c r="L17" s="20">
        <f t="shared" si="0"/>
        <v>2825</v>
      </c>
      <c r="M17" s="14">
        <f t="shared" si="6"/>
        <v>169.5</v>
      </c>
      <c r="N17" s="20">
        <v>100000</v>
      </c>
      <c r="O17" s="14">
        <f t="shared" si="7"/>
        <v>96.64</v>
      </c>
      <c r="P17" s="14">
        <f t="shared" si="8"/>
        <v>0.48320000000000002</v>
      </c>
      <c r="Q17" s="20">
        <v>0</v>
      </c>
      <c r="R17" s="14">
        <f t="shared" si="1"/>
        <v>0</v>
      </c>
      <c r="S17" s="14">
        <v>0</v>
      </c>
      <c r="T17" s="1">
        <f t="shared" si="9"/>
        <v>2897.3768</v>
      </c>
      <c r="U17">
        <f t="shared" si="10"/>
        <v>0.9944805269930268</v>
      </c>
      <c r="V17" s="2">
        <f t="shared" si="2"/>
        <v>2881.3848069613696</v>
      </c>
      <c r="W17">
        <f t="shared" si="3"/>
        <v>0.54393374258414806</v>
      </c>
      <c r="X17" s="2">
        <f t="shared" si="11"/>
        <v>1567.2824218756007</v>
      </c>
      <c r="Y17" s="2">
        <f t="shared" si="12"/>
        <v>1736.3901630677371</v>
      </c>
    </row>
    <row r="18" spans="1:27" x14ac:dyDescent="0.25">
      <c r="A18" s="12">
        <v>44</v>
      </c>
      <c r="B18" s="12">
        <v>1.3270000000000001E-3</v>
      </c>
      <c r="C18" s="12">
        <f t="shared" si="4"/>
        <v>1.0616E-3</v>
      </c>
      <c r="D18" s="12">
        <f t="shared" si="5"/>
        <v>0.9989384</v>
      </c>
      <c r="F18" s="12">
        <v>10</v>
      </c>
      <c r="G18" s="20">
        <v>3000</v>
      </c>
      <c r="H18" s="20">
        <v>0</v>
      </c>
      <c r="I18" s="20">
        <v>100</v>
      </c>
      <c r="J18" s="20">
        <v>0</v>
      </c>
      <c r="K18" s="20">
        <f t="shared" si="13"/>
        <v>75</v>
      </c>
      <c r="L18" s="20">
        <f t="shared" si="0"/>
        <v>2825</v>
      </c>
      <c r="M18" s="14">
        <f t="shared" si="6"/>
        <v>169.5</v>
      </c>
      <c r="N18" s="20">
        <v>100000</v>
      </c>
      <c r="O18" s="14">
        <f t="shared" si="7"/>
        <v>106.16</v>
      </c>
      <c r="P18" s="14">
        <f t="shared" si="8"/>
        <v>0.53080000000000005</v>
      </c>
      <c r="Q18" s="20">
        <v>0</v>
      </c>
      <c r="R18" s="14">
        <f t="shared" si="1"/>
        <v>0</v>
      </c>
      <c r="S18" s="14">
        <v>0</v>
      </c>
      <c r="T18" s="1">
        <f t="shared" si="9"/>
        <v>2887.8092000000001</v>
      </c>
      <c r="U18">
        <f t="shared" si="10"/>
        <v>0.99351946101174071</v>
      </c>
      <c r="V18" s="2">
        <f t="shared" si="2"/>
        <v>2869.0946398887463</v>
      </c>
      <c r="W18">
        <f t="shared" si="3"/>
        <v>0.5083492921347178</v>
      </c>
      <c r="X18" s="2">
        <f t="shared" si="11"/>
        <v>1458.5022292549572</v>
      </c>
      <c r="Y18" s="2">
        <f t="shared" si="12"/>
        <v>1621.2262762749051</v>
      </c>
    </row>
    <row r="19" spans="1:27" x14ac:dyDescent="0.25">
      <c r="A19" s="12">
        <v>45</v>
      </c>
      <c r="B19" s="12">
        <v>1.4649999999999999E-3</v>
      </c>
      <c r="C19" s="12">
        <f t="shared" si="4"/>
        <v>1.1720000000000001E-3</v>
      </c>
      <c r="D19" s="12">
        <f t="shared" si="5"/>
        <v>0.99882800000000005</v>
      </c>
      <c r="F19" s="12">
        <v>11</v>
      </c>
      <c r="G19" s="20">
        <v>3000</v>
      </c>
      <c r="H19" s="20">
        <v>0</v>
      </c>
      <c r="I19" s="20">
        <v>100</v>
      </c>
      <c r="J19" s="20">
        <v>0</v>
      </c>
      <c r="K19" s="20">
        <f t="shared" si="13"/>
        <v>75</v>
      </c>
      <c r="L19" s="20">
        <f t="shared" si="0"/>
        <v>2825</v>
      </c>
      <c r="M19" s="14">
        <f t="shared" si="6"/>
        <v>169.5</v>
      </c>
      <c r="N19" s="20">
        <v>100000</v>
      </c>
      <c r="O19" s="14">
        <f t="shared" si="7"/>
        <v>117.2</v>
      </c>
      <c r="P19" s="14">
        <f t="shared" si="8"/>
        <v>0.58600000000000008</v>
      </c>
      <c r="Q19" s="20">
        <v>0</v>
      </c>
      <c r="R19" s="14">
        <f t="shared" si="1"/>
        <v>0</v>
      </c>
      <c r="S19" s="14">
        <v>0</v>
      </c>
      <c r="T19" s="1">
        <f t="shared" si="9"/>
        <v>2876.7140000000004</v>
      </c>
      <c r="U19">
        <f t="shared" si="10"/>
        <v>0.9924647407519307</v>
      </c>
      <c r="V19" s="2">
        <f t="shared" si="2"/>
        <v>2855.03721422745</v>
      </c>
      <c r="W19">
        <f t="shared" si="3"/>
        <v>0.47509279638758667</v>
      </c>
      <c r="X19" s="2">
        <f t="shared" si="11"/>
        <v>1356.4076138979447</v>
      </c>
      <c r="Y19" s="2">
        <f t="shared" si="12"/>
        <v>1513.5562452897307</v>
      </c>
    </row>
    <row r="20" spans="1:27" x14ac:dyDescent="0.25">
      <c r="A20" s="12">
        <v>46</v>
      </c>
      <c r="B20" s="12">
        <v>1.622E-3</v>
      </c>
      <c r="C20" s="12">
        <f t="shared" si="4"/>
        <v>1.2976000000000001E-3</v>
      </c>
      <c r="D20" s="12">
        <f t="shared" si="5"/>
        <v>0.99870239999999999</v>
      </c>
      <c r="F20" s="12">
        <v>12</v>
      </c>
      <c r="G20" s="20">
        <v>3000</v>
      </c>
      <c r="H20" s="20">
        <v>0</v>
      </c>
      <c r="I20" s="20">
        <v>100</v>
      </c>
      <c r="J20" s="20">
        <v>0</v>
      </c>
      <c r="K20" s="20">
        <f t="shared" si="13"/>
        <v>75</v>
      </c>
      <c r="L20" s="20">
        <f t="shared" si="0"/>
        <v>2825</v>
      </c>
      <c r="M20" s="14">
        <f t="shared" si="6"/>
        <v>169.5</v>
      </c>
      <c r="N20" s="20">
        <v>100000</v>
      </c>
      <c r="O20" s="14">
        <f t="shared" si="7"/>
        <v>129.76000000000002</v>
      </c>
      <c r="P20" s="14">
        <f t="shared" si="8"/>
        <v>0.64880000000000004</v>
      </c>
      <c r="Q20" s="20">
        <v>0</v>
      </c>
      <c r="R20" s="14">
        <f t="shared" si="1"/>
        <v>0</v>
      </c>
      <c r="S20" s="14">
        <v>0</v>
      </c>
      <c r="T20" s="1">
        <f t="shared" si="9"/>
        <v>2864.0911999999998</v>
      </c>
      <c r="U20">
        <f t="shared" si="10"/>
        <v>0.99130157207576952</v>
      </c>
      <c r="V20" s="2">
        <f t="shared" si="2"/>
        <v>2839.1781091283769</v>
      </c>
      <c r="W20">
        <f t="shared" si="3"/>
        <v>0.44401195924073528</v>
      </c>
      <c r="X20" s="2">
        <f t="shared" si="11"/>
        <v>1260.6290348674968</v>
      </c>
      <c r="Y20" s="2">
        <f t="shared" si="12"/>
        <v>1412.8807078226644</v>
      </c>
    </row>
    <row r="21" spans="1:27" x14ac:dyDescent="0.25">
      <c r="A21" s="12">
        <v>47</v>
      </c>
      <c r="B21" s="12">
        <v>1.802E-3</v>
      </c>
      <c r="C21" s="12">
        <f t="shared" si="4"/>
        <v>1.4416000000000001E-3</v>
      </c>
      <c r="D21" s="12">
        <f t="shared" si="5"/>
        <v>0.99855839999999996</v>
      </c>
      <c r="F21" s="12">
        <v>13</v>
      </c>
      <c r="G21" s="20">
        <v>3000</v>
      </c>
      <c r="H21" s="20">
        <v>0</v>
      </c>
      <c r="I21" s="20">
        <v>100</v>
      </c>
      <c r="J21" s="20">
        <v>0</v>
      </c>
      <c r="K21" s="20">
        <f t="shared" si="13"/>
        <v>75</v>
      </c>
      <c r="L21" s="20">
        <f t="shared" si="0"/>
        <v>2825</v>
      </c>
      <c r="M21" s="14">
        <f t="shared" si="6"/>
        <v>169.5</v>
      </c>
      <c r="N21" s="20">
        <v>100000</v>
      </c>
      <c r="O21" s="14">
        <f t="shared" si="7"/>
        <v>144.16000000000003</v>
      </c>
      <c r="P21" s="14">
        <f t="shared" si="8"/>
        <v>0.72080000000000011</v>
      </c>
      <c r="Q21" s="20">
        <v>0</v>
      </c>
      <c r="R21" s="14">
        <f t="shared" si="1"/>
        <v>0</v>
      </c>
      <c r="S21" s="14">
        <v>0</v>
      </c>
      <c r="T21" s="1">
        <f t="shared" si="9"/>
        <v>2849.6192000000001</v>
      </c>
      <c r="U21">
        <f t="shared" si="10"/>
        <v>0.99001525915584399</v>
      </c>
      <c r="V21" s="2">
        <f t="shared" si="2"/>
        <v>2821.1664907834688</v>
      </c>
      <c r="W21">
        <f t="shared" si="3"/>
        <v>0.41496444788853759</v>
      </c>
      <c r="X21" s="2">
        <f t="shared" si="11"/>
        <v>1170.6837952496053</v>
      </c>
      <c r="Y21" s="2">
        <f t="shared" si="12"/>
        <v>1318.7358446880316</v>
      </c>
    </row>
    <row r="22" spans="1:27" x14ac:dyDescent="0.25">
      <c r="A22" s="12">
        <v>48</v>
      </c>
      <c r="B22" s="12">
        <v>2.0079999999999998E-3</v>
      </c>
      <c r="C22" s="12">
        <f t="shared" si="4"/>
        <v>1.6064E-3</v>
      </c>
      <c r="D22" s="12">
        <f t="shared" si="5"/>
        <v>0.99839359999999999</v>
      </c>
      <c r="F22" s="12">
        <v>14</v>
      </c>
      <c r="G22" s="20">
        <v>3000</v>
      </c>
      <c r="H22" s="20">
        <v>0</v>
      </c>
      <c r="I22" s="20">
        <v>100</v>
      </c>
      <c r="J22" s="20">
        <v>0</v>
      </c>
      <c r="K22" s="20">
        <f t="shared" si="13"/>
        <v>75</v>
      </c>
      <c r="L22" s="20">
        <f t="shared" si="0"/>
        <v>2825</v>
      </c>
      <c r="M22" s="14">
        <f t="shared" si="6"/>
        <v>169.5</v>
      </c>
      <c r="N22" s="20">
        <v>100000</v>
      </c>
      <c r="O22" s="14">
        <f t="shared" si="7"/>
        <v>160.64000000000001</v>
      </c>
      <c r="P22" s="14">
        <f t="shared" si="8"/>
        <v>0.80320000000000003</v>
      </c>
      <c r="Q22" s="20">
        <v>0</v>
      </c>
      <c r="R22" s="14">
        <f t="shared" si="1"/>
        <v>0</v>
      </c>
      <c r="S22" s="14">
        <v>0</v>
      </c>
      <c r="T22" s="1">
        <f t="shared" si="9"/>
        <v>2833.0568000000003</v>
      </c>
      <c r="U22">
        <f t="shared" si="10"/>
        <v>0.98858805315824483</v>
      </c>
      <c r="V22" s="2">
        <f t="shared" si="2"/>
        <v>2800.7261063987271</v>
      </c>
      <c r="W22">
        <f t="shared" si="3"/>
        <v>0.3878172410173249</v>
      </c>
      <c r="X22" s="2">
        <f t="shared" si="11"/>
        <v>1086.169871428749</v>
      </c>
      <c r="Y22" s="2">
        <f t="shared" si="12"/>
        <v>1230.686687004046</v>
      </c>
    </row>
    <row r="23" spans="1:27" x14ac:dyDescent="0.25">
      <c r="A23" s="12">
        <v>49</v>
      </c>
      <c r="B23" s="12">
        <v>2.2409999999999999E-3</v>
      </c>
      <c r="C23" s="12">
        <f t="shared" si="4"/>
        <v>1.7928E-3</v>
      </c>
      <c r="D23" s="12">
        <f t="shared" si="5"/>
        <v>0.99820719999999996</v>
      </c>
      <c r="F23" s="12">
        <v>15</v>
      </c>
      <c r="G23" s="20">
        <v>3000</v>
      </c>
      <c r="H23" s="20">
        <v>0</v>
      </c>
      <c r="I23" s="20">
        <v>100</v>
      </c>
      <c r="J23" s="20">
        <v>0</v>
      </c>
      <c r="K23" s="20">
        <f t="shared" si="13"/>
        <v>75</v>
      </c>
      <c r="L23" s="20">
        <f t="shared" si="0"/>
        <v>2825</v>
      </c>
      <c r="M23" s="14">
        <f t="shared" si="6"/>
        <v>169.5</v>
      </c>
      <c r="N23" s="20">
        <v>100000</v>
      </c>
      <c r="O23" s="14">
        <f t="shared" si="7"/>
        <v>179.28</v>
      </c>
      <c r="P23" s="14">
        <f t="shared" si="8"/>
        <v>0.89639999999999997</v>
      </c>
      <c r="Q23" s="20">
        <v>0</v>
      </c>
      <c r="R23" s="14">
        <f t="shared" si="1"/>
        <v>0</v>
      </c>
      <c r="S23" s="14">
        <v>0</v>
      </c>
      <c r="T23" s="1">
        <f t="shared" si="9"/>
        <v>2814.3235999999997</v>
      </c>
      <c r="U23">
        <f t="shared" si="10"/>
        <v>0.98699998530965138</v>
      </c>
      <c r="V23" s="2">
        <f t="shared" si="2"/>
        <v>2777.7373518566051</v>
      </c>
      <c r="W23">
        <f t="shared" si="3"/>
        <v>0.36244601964235967</v>
      </c>
      <c r="X23" s="2">
        <f t="shared" si="11"/>
        <v>1006.7798467923352</v>
      </c>
      <c r="Y23" s="2">
        <f t="shared" si="12"/>
        <v>1148.3268335607875</v>
      </c>
    </row>
    <row r="24" spans="1:27" x14ac:dyDescent="0.25">
      <c r="A24" s="12">
        <v>50</v>
      </c>
      <c r="B24" s="12">
        <v>2.5079999999999998E-3</v>
      </c>
      <c r="C24" s="12">
        <f t="shared" si="4"/>
        <v>2.0063999999999998E-3</v>
      </c>
      <c r="D24" s="12">
        <f t="shared" si="5"/>
        <v>0.99799360000000004</v>
      </c>
      <c r="F24" s="12">
        <v>16</v>
      </c>
      <c r="G24" s="20">
        <v>3000</v>
      </c>
      <c r="H24" s="20">
        <v>0</v>
      </c>
      <c r="I24" s="20">
        <v>100</v>
      </c>
      <c r="J24" s="20">
        <v>0</v>
      </c>
      <c r="K24" s="20">
        <f t="shared" si="13"/>
        <v>75</v>
      </c>
      <c r="L24" s="20">
        <f t="shared" si="0"/>
        <v>2825</v>
      </c>
      <c r="M24" s="14">
        <f t="shared" si="6"/>
        <v>169.5</v>
      </c>
      <c r="N24" s="20">
        <v>100000</v>
      </c>
      <c r="O24" s="14">
        <f t="shared" si="7"/>
        <v>200.64</v>
      </c>
      <c r="P24" s="14">
        <f t="shared" si="8"/>
        <v>1.0031999999999999</v>
      </c>
      <c r="Q24" s="20">
        <v>0</v>
      </c>
      <c r="R24" s="14">
        <f t="shared" si="1"/>
        <v>0</v>
      </c>
      <c r="S24" s="14">
        <v>0</v>
      </c>
      <c r="T24" s="1">
        <f t="shared" si="9"/>
        <v>2792.8568</v>
      </c>
      <c r="U24">
        <f t="shared" si="10"/>
        <v>0.9852304917359882</v>
      </c>
      <c r="V24" s="2">
        <f t="shared" si="2"/>
        <v>2751.6076784121983</v>
      </c>
      <c r="W24">
        <f t="shared" si="3"/>
        <v>0.33873459779659787</v>
      </c>
      <c r="X24" s="2">
        <f t="shared" si="11"/>
        <v>932.06472024098639</v>
      </c>
      <c r="Y24" s="2">
        <f t="shared" si="12"/>
        <v>1071.2786104799809</v>
      </c>
    </row>
    <row r="25" spans="1:27" x14ac:dyDescent="0.25">
      <c r="A25" s="12">
        <v>51</v>
      </c>
      <c r="B25" s="12">
        <v>2.8089999999999999E-3</v>
      </c>
      <c r="C25" s="12">
        <f t="shared" si="4"/>
        <v>2.2472E-3</v>
      </c>
      <c r="D25" s="12">
        <f t="shared" si="5"/>
        <v>0.9977528</v>
      </c>
      <c r="F25" s="12">
        <v>17</v>
      </c>
      <c r="G25" s="20">
        <v>3000</v>
      </c>
      <c r="H25" s="20">
        <v>0</v>
      </c>
      <c r="I25" s="20">
        <v>100</v>
      </c>
      <c r="J25" s="20">
        <v>0</v>
      </c>
      <c r="K25" s="20">
        <f t="shared" si="13"/>
        <v>75</v>
      </c>
      <c r="L25" s="20">
        <f t="shared" si="0"/>
        <v>2825</v>
      </c>
      <c r="M25" s="14">
        <f t="shared" si="6"/>
        <v>169.5</v>
      </c>
      <c r="N25" s="20">
        <v>100000</v>
      </c>
      <c r="O25" s="14">
        <f t="shared" si="7"/>
        <v>224.72</v>
      </c>
      <c r="P25" s="14">
        <f t="shared" si="8"/>
        <v>1.1235999999999999</v>
      </c>
      <c r="Q25" s="20">
        <v>0</v>
      </c>
      <c r="R25" s="14">
        <f t="shared" si="1"/>
        <v>0</v>
      </c>
      <c r="S25" s="14">
        <v>0</v>
      </c>
      <c r="T25" s="1">
        <f t="shared" si="9"/>
        <v>2768.6564000000003</v>
      </c>
      <c r="U25">
        <f t="shared" si="10"/>
        <v>0.9832537252773691</v>
      </c>
      <c r="V25" s="2">
        <f t="shared" si="2"/>
        <v>2722.2917193130302</v>
      </c>
      <c r="W25">
        <f t="shared" si="3"/>
        <v>0.31657439046411018</v>
      </c>
      <c r="X25" s="2">
        <f t="shared" si="11"/>
        <v>861.80784170701702</v>
      </c>
      <c r="Y25" s="2">
        <f t="shared" si="12"/>
        <v>999.1861654915084</v>
      </c>
    </row>
    <row r="26" spans="1:27" x14ac:dyDescent="0.25">
      <c r="A26" s="12">
        <v>52</v>
      </c>
      <c r="B26" s="12">
        <v>3.1519999999999999E-3</v>
      </c>
      <c r="C26" s="12">
        <f t="shared" si="4"/>
        <v>2.5216000000000001E-3</v>
      </c>
      <c r="D26" s="12">
        <f t="shared" si="5"/>
        <v>0.99747839999999999</v>
      </c>
      <c r="F26" s="12">
        <v>18</v>
      </c>
      <c r="G26" s="20">
        <v>3000</v>
      </c>
      <c r="H26" s="20">
        <v>0</v>
      </c>
      <c r="I26" s="20">
        <v>100</v>
      </c>
      <c r="J26" s="20">
        <v>0</v>
      </c>
      <c r="K26" s="20">
        <f t="shared" si="13"/>
        <v>75</v>
      </c>
      <c r="L26" s="20">
        <f t="shared" si="0"/>
        <v>2825</v>
      </c>
      <c r="M26" s="14">
        <f t="shared" si="6"/>
        <v>169.5</v>
      </c>
      <c r="N26" s="20">
        <v>100000</v>
      </c>
      <c r="O26" s="14">
        <f t="shared" si="7"/>
        <v>252.16000000000003</v>
      </c>
      <c r="P26" s="14">
        <f t="shared" si="8"/>
        <v>1.2608000000000001</v>
      </c>
      <c r="Q26" s="20">
        <v>0</v>
      </c>
      <c r="R26" s="14">
        <f t="shared" si="1"/>
        <v>0</v>
      </c>
      <c r="S26" s="14">
        <v>0</v>
      </c>
      <c r="T26" s="1">
        <f t="shared" si="9"/>
        <v>2741.0792000000001</v>
      </c>
      <c r="U26">
        <f t="shared" si="10"/>
        <v>0.98104415750592577</v>
      </c>
      <c r="V26" s="2">
        <f t="shared" si="2"/>
        <v>2689.1197344210173</v>
      </c>
      <c r="W26">
        <f t="shared" si="3"/>
        <v>0.29586391632159825</v>
      </c>
      <c r="X26" s="2">
        <f t="shared" si="11"/>
        <v>795.61349608349838</v>
      </c>
      <c r="Y26" s="2">
        <f t="shared" si="12"/>
        <v>931.72036854244493</v>
      </c>
    </row>
    <row r="27" spans="1:27" x14ac:dyDescent="0.25">
      <c r="A27" s="12">
        <v>53</v>
      </c>
      <c r="B27" s="12">
        <v>3.539E-3</v>
      </c>
      <c r="C27" s="12">
        <f t="shared" si="4"/>
        <v>2.8312000000000003E-3</v>
      </c>
      <c r="D27" s="12">
        <f t="shared" si="5"/>
        <v>0.99716879999999997</v>
      </c>
      <c r="F27" s="12">
        <v>19</v>
      </c>
      <c r="G27" s="20">
        <v>3000</v>
      </c>
      <c r="H27" s="20">
        <v>0</v>
      </c>
      <c r="I27" s="20">
        <v>100</v>
      </c>
      <c r="J27" s="20">
        <v>0</v>
      </c>
      <c r="K27" s="20">
        <f t="shared" si="13"/>
        <v>75</v>
      </c>
      <c r="L27" s="20">
        <f t="shared" si="0"/>
        <v>2825</v>
      </c>
      <c r="M27" s="14">
        <f t="shared" si="6"/>
        <v>169.5</v>
      </c>
      <c r="N27" s="20">
        <v>100000</v>
      </c>
      <c r="O27" s="14">
        <f t="shared" si="7"/>
        <v>283.12</v>
      </c>
      <c r="P27" s="14">
        <f t="shared" si="8"/>
        <v>1.4156000000000002</v>
      </c>
      <c r="Q27" s="20">
        <v>0</v>
      </c>
      <c r="R27" s="14">
        <f t="shared" si="1"/>
        <v>0</v>
      </c>
      <c r="S27" s="14">
        <v>0</v>
      </c>
      <c r="T27" s="1">
        <f t="shared" si="9"/>
        <v>2709.9644000000003</v>
      </c>
      <c r="U27">
        <f t="shared" si="10"/>
        <v>0.97857035655835878</v>
      </c>
      <c r="V27" s="2">
        <f t="shared" si="2"/>
        <v>2651.8908291684593</v>
      </c>
      <c r="W27">
        <f t="shared" si="3"/>
        <v>0.27650833301083949</v>
      </c>
      <c r="X27" s="2">
        <f t="shared" si="11"/>
        <v>733.2699125001036</v>
      </c>
      <c r="Y27" s="2">
        <f t="shared" si="12"/>
        <v>868.57097426273651</v>
      </c>
    </row>
    <row r="28" spans="1:27" x14ac:dyDescent="0.25">
      <c r="A28" s="15">
        <v>54</v>
      </c>
      <c r="B28" s="15">
        <v>3.9760000000000004E-3</v>
      </c>
      <c r="C28" s="15">
        <f t="shared" si="4"/>
        <v>3.1808000000000006E-3</v>
      </c>
      <c r="D28" s="15">
        <f t="shared" si="5"/>
        <v>0.99681920000000002</v>
      </c>
      <c r="F28" s="15">
        <v>20</v>
      </c>
      <c r="G28" s="21">
        <v>3000</v>
      </c>
      <c r="H28" s="21">
        <v>0</v>
      </c>
      <c r="I28" s="21">
        <v>100</v>
      </c>
      <c r="J28" s="21">
        <v>0</v>
      </c>
      <c r="K28" s="21">
        <f t="shared" si="13"/>
        <v>75</v>
      </c>
      <c r="L28" s="21">
        <f t="shared" si="0"/>
        <v>2825</v>
      </c>
      <c r="M28" s="16">
        <f t="shared" si="6"/>
        <v>169.5</v>
      </c>
      <c r="N28" s="21">
        <v>100000</v>
      </c>
      <c r="O28" s="16">
        <f t="shared" si="7"/>
        <v>318.08000000000004</v>
      </c>
      <c r="P28" s="16">
        <f t="shared" si="8"/>
        <v>1.5904000000000003</v>
      </c>
      <c r="Q28" s="21">
        <v>100000</v>
      </c>
      <c r="R28" s="16">
        <f t="shared" si="1"/>
        <v>99681.919999999998</v>
      </c>
      <c r="S28" s="16">
        <f>D28*500</f>
        <v>498.40960000000001</v>
      </c>
      <c r="T28" s="1">
        <f t="shared" si="9"/>
        <v>-97505.5</v>
      </c>
      <c r="U28">
        <f t="shared" si="10"/>
        <v>0.97579982816487076</v>
      </c>
      <c r="V28" s="2">
        <f t="shared" si="2"/>
        <v>-95145.850145129807</v>
      </c>
      <c r="W28">
        <f t="shared" si="3"/>
        <v>0.2584190028138687</v>
      </c>
      <c r="X28" s="2">
        <f t="shared" si="11"/>
        <v>-24587.495716382229</v>
      </c>
      <c r="Y28" s="2">
        <f t="shared" si="12"/>
        <v>809.45035151439617</v>
      </c>
    </row>
    <row r="30" spans="1:27" x14ac:dyDescent="0.25">
      <c r="X30" s="2">
        <f>SUM(X9:X28)</f>
        <v>4018.830269473412</v>
      </c>
      <c r="Y30" s="2">
        <f>SUM(Y9:Y28)</f>
        <v>33792.706033701543</v>
      </c>
    </row>
    <row r="32" spans="1:27" x14ac:dyDescent="0.25">
      <c r="X32" s="7" t="s">
        <v>23</v>
      </c>
      <c r="Y32" s="37">
        <f>X30/Y30</f>
        <v>0.11892596779510417</v>
      </c>
      <c r="AA32" s="50" t="s">
        <v>78</v>
      </c>
    </row>
  </sheetData>
  <mergeCells count="14">
    <mergeCell ref="A7:D7"/>
    <mergeCell ref="Y7:Y8"/>
    <mergeCell ref="W7:W8"/>
    <mergeCell ref="X7:X8"/>
    <mergeCell ref="G7:G8"/>
    <mergeCell ref="M7:M8"/>
    <mergeCell ref="U7:U8"/>
    <mergeCell ref="V7:V8"/>
    <mergeCell ref="J7:K7"/>
    <mergeCell ref="L7:L8"/>
    <mergeCell ref="N7:P7"/>
    <mergeCell ref="Q7:S7"/>
    <mergeCell ref="T7:T8"/>
    <mergeCell ref="H7:I7"/>
  </mergeCells>
  <pageMargins left="0.7" right="0.7" top="0.75" bottom="0.75" header="0.3" footer="0.3"/>
  <ignoredErrors>
    <ignoredError sqref="W10:W2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2"/>
  <sheetViews>
    <sheetView topLeftCell="K1" workbookViewId="0">
      <selection activeCell="V28" sqref="V28"/>
    </sheetView>
  </sheetViews>
  <sheetFormatPr defaultRowHeight="15" x14ac:dyDescent="0.25"/>
  <cols>
    <col min="2" max="2" width="9.140625" style="43"/>
    <col min="6" max="6" width="6.7109375" customWidth="1"/>
    <col min="7" max="7" width="8.5703125" bestFit="1" customWidth="1"/>
    <col min="8" max="8" width="6.85546875" bestFit="1" customWidth="1"/>
    <col min="9" max="9" width="8.42578125" bestFit="1" customWidth="1"/>
    <col min="10" max="10" width="6.85546875" bestFit="1" customWidth="1"/>
    <col min="11" max="11" width="8.42578125" bestFit="1" customWidth="1"/>
    <col min="12" max="12" width="12.7109375" bestFit="1" customWidth="1"/>
    <col min="13" max="13" width="9.28515625" bestFit="1" customWidth="1"/>
    <col min="15" max="15" width="11.5703125" customWidth="1"/>
    <col min="16" max="16" width="13.7109375" customWidth="1"/>
    <col min="17" max="17" width="10.140625" customWidth="1"/>
    <col min="18" max="18" width="10" customWidth="1"/>
    <col min="19" max="19" width="11.5703125" customWidth="1"/>
    <col min="20" max="20" width="4.42578125" customWidth="1"/>
    <col min="21" max="21" width="13.85546875" customWidth="1"/>
    <col min="22" max="24" width="11.5703125" customWidth="1"/>
    <col min="25" max="25" width="12.7109375" customWidth="1"/>
    <col min="26" max="29" width="11.5703125" customWidth="1"/>
    <col min="30" max="30" width="13.7109375" customWidth="1"/>
    <col min="32" max="32" width="11.5703125" customWidth="1"/>
    <col min="34" max="35" width="11.42578125" customWidth="1"/>
    <col min="37" max="37" width="10.5703125" customWidth="1"/>
    <col min="39" max="39" width="10.5703125" bestFit="1" customWidth="1"/>
  </cols>
  <sheetData>
    <row r="1" spans="1:39" ht="15.75" x14ac:dyDescent="0.25">
      <c r="A1" s="25"/>
      <c r="B1" s="25"/>
      <c r="C1" s="25"/>
      <c r="D1" s="25"/>
      <c r="E1" s="25"/>
      <c r="F1" s="25"/>
      <c r="G1" s="25"/>
      <c r="H1" s="25"/>
      <c r="I1" s="25"/>
      <c r="J1" s="25"/>
      <c r="K1" s="25"/>
      <c r="L1" s="25"/>
      <c r="M1" s="25"/>
      <c r="O1" s="26"/>
      <c r="Q1" s="50" t="s">
        <v>78</v>
      </c>
      <c r="R1" s="50" t="s">
        <v>53</v>
      </c>
      <c r="S1" s="50" t="s">
        <v>78</v>
      </c>
      <c r="T1" s="51"/>
      <c r="U1" s="51"/>
      <c r="V1" s="50" t="s">
        <v>78</v>
      </c>
      <c r="W1" s="50" t="s">
        <v>78</v>
      </c>
      <c r="X1" s="51"/>
      <c r="Y1" s="51" t="s">
        <v>53</v>
      </c>
      <c r="Z1" s="51" t="s">
        <v>53</v>
      </c>
      <c r="AD1" s="51" t="s">
        <v>53</v>
      </c>
      <c r="AE1" s="51" t="s">
        <v>53</v>
      </c>
      <c r="AF1" s="50"/>
      <c r="AG1" s="51"/>
      <c r="AH1" s="51" t="s">
        <v>53</v>
      </c>
      <c r="AI1" s="50" t="s">
        <v>78</v>
      </c>
      <c r="AJ1" s="50"/>
      <c r="AK1" s="50"/>
      <c r="AL1" s="51"/>
      <c r="AM1" s="51"/>
    </row>
    <row r="2" spans="1:39" x14ac:dyDescent="0.25">
      <c r="P2" s="43" t="s">
        <v>63</v>
      </c>
    </row>
    <row r="3" spans="1:39" ht="15.75" customHeight="1" x14ac:dyDescent="0.25">
      <c r="A3" s="25"/>
      <c r="B3" s="25"/>
      <c r="C3" s="25"/>
      <c r="D3" s="25"/>
      <c r="E3" s="25"/>
      <c r="F3" s="25"/>
      <c r="G3" s="25"/>
      <c r="H3" s="25"/>
      <c r="I3" s="25"/>
      <c r="J3" s="25"/>
      <c r="K3" s="25"/>
      <c r="L3" s="25"/>
      <c r="M3" s="25"/>
      <c r="O3" t="s">
        <v>0</v>
      </c>
      <c r="P3" s="43" t="s">
        <v>64</v>
      </c>
      <c r="U3" s="7" t="s">
        <v>42</v>
      </c>
      <c r="V3" s="5">
        <v>1.0900000000000001</v>
      </c>
    </row>
    <row r="4" spans="1:39" ht="15" customHeight="1" x14ac:dyDescent="0.25">
      <c r="A4" s="25"/>
      <c r="B4" s="25"/>
      <c r="C4" s="25"/>
      <c r="D4" s="25"/>
      <c r="E4" s="25"/>
      <c r="F4" s="25"/>
      <c r="G4" s="25"/>
      <c r="H4" s="25"/>
      <c r="I4" s="25"/>
      <c r="J4" s="25"/>
      <c r="K4" s="25"/>
      <c r="L4" s="25"/>
      <c r="M4" s="25"/>
      <c r="O4" s="36">
        <v>1</v>
      </c>
      <c r="P4" s="29">
        <v>0.1</v>
      </c>
      <c r="U4" t="s">
        <v>41</v>
      </c>
      <c r="V4" s="5">
        <v>0.06</v>
      </c>
      <c r="AF4" s="7" t="s">
        <v>40</v>
      </c>
      <c r="AG4" s="5">
        <v>7.0000000000000007E-2</v>
      </c>
    </row>
    <row r="5" spans="1:39" ht="15" customHeight="1" x14ac:dyDescent="0.25">
      <c r="A5" s="25"/>
      <c r="B5" s="25"/>
      <c r="C5" s="25"/>
      <c r="D5" s="25"/>
      <c r="E5" s="25"/>
      <c r="F5" s="25"/>
      <c r="G5" s="25"/>
      <c r="H5" s="25"/>
      <c r="I5" s="25"/>
      <c r="J5" s="25"/>
      <c r="K5" s="25"/>
      <c r="L5" s="25"/>
      <c r="M5" s="25"/>
      <c r="O5" s="36">
        <v>2</v>
      </c>
      <c r="P5" s="6">
        <v>0.05</v>
      </c>
      <c r="Q5" s="6"/>
      <c r="R5" s="6"/>
      <c r="S5" s="6"/>
      <c r="T5" s="6"/>
      <c r="U5" s="6"/>
      <c r="W5" s="6"/>
      <c r="X5" s="6"/>
      <c r="Y5" s="6"/>
      <c r="Z5" s="6"/>
      <c r="AA5" s="6"/>
      <c r="AB5" s="6"/>
      <c r="AC5" s="6"/>
    </row>
    <row r="6" spans="1:39" ht="15" customHeight="1" x14ac:dyDescent="0.25">
      <c r="A6" s="9"/>
      <c r="B6" s="9"/>
      <c r="C6" s="9"/>
      <c r="D6" s="9"/>
      <c r="E6" s="9"/>
      <c r="F6" s="9"/>
      <c r="G6" s="9"/>
      <c r="H6" s="9"/>
      <c r="I6" s="9"/>
      <c r="J6" s="9"/>
      <c r="K6" s="9"/>
      <c r="L6" s="9"/>
      <c r="M6" s="9"/>
      <c r="O6" s="36">
        <v>3</v>
      </c>
      <c r="P6" s="6">
        <v>0.01</v>
      </c>
      <c r="Q6" s="6"/>
      <c r="R6" s="6"/>
      <c r="S6" s="6"/>
      <c r="T6" s="6"/>
      <c r="U6" s="6"/>
      <c r="V6" s="6"/>
      <c r="W6" s="6"/>
      <c r="X6" s="6"/>
      <c r="Y6" s="6"/>
      <c r="Z6" s="6"/>
      <c r="AA6" s="6"/>
      <c r="AB6" s="6"/>
      <c r="AC6" s="6"/>
    </row>
    <row r="7" spans="1:39" ht="15" customHeight="1" x14ac:dyDescent="0.25">
      <c r="A7" s="53" t="s">
        <v>25</v>
      </c>
      <c r="B7" s="54"/>
      <c r="C7" s="54"/>
      <c r="D7" s="55"/>
      <c r="F7" s="17"/>
      <c r="G7" s="52" t="s">
        <v>3</v>
      </c>
      <c r="H7" s="52" t="s">
        <v>4</v>
      </c>
      <c r="I7" s="52"/>
      <c r="J7" s="52" t="s">
        <v>5</v>
      </c>
      <c r="K7" s="52"/>
      <c r="L7" s="56" t="s">
        <v>13</v>
      </c>
      <c r="M7" s="52" t="s">
        <v>12</v>
      </c>
      <c r="O7" s="59" t="s">
        <v>33</v>
      </c>
      <c r="P7" s="59"/>
      <c r="Q7" s="59"/>
      <c r="R7" s="59"/>
      <c r="S7" s="59"/>
      <c r="T7" s="32"/>
      <c r="U7" s="57" t="s">
        <v>34</v>
      </c>
      <c r="V7" s="59" t="s">
        <v>32</v>
      </c>
      <c r="W7" s="59"/>
      <c r="X7" s="59" t="s">
        <v>10</v>
      </c>
      <c r="Y7" s="59"/>
      <c r="Z7" s="59"/>
      <c r="AA7" s="59" t="s">
        <v>11</v>
      </c>
      <c r="AB7" s="59"/>
      <c r="AC7" s="59"/>
      <c r="AD7" s="57" t="s">
        <v>14</v>
      </c>
      <c r="AE7" s="58" t="s">
        <v>2</v>
      </c>
      <c r="AF7" s="57" t="s">
        <v>15</v>
      </c>
      <c r="AG7" s="57" t="s">
        <v>16</v>
      </c>
      <c r="AH7" s="57" t="s">
        <v>17</v>
      </c>
      <c r="AI7" s="57" t="s">
        <v>18</v>
      </c>
    </row>
    <row r="8" spans="1:39" ht="30" customHeight="1" x14ac:dyDescent="0.35">
      <c r="A8" s="18" t="s">
        <v>1</v>
      </c>
      <c r="B8" s="18" t="s">
        <v>74</v>
      </c>
      <c r="C8" s="18" t="s">
        <v>75</v>
      </c>
      <c r="D8" s="18" t="s">
        <v>26</v>
      </c>
      <c r="F8" s="49" t="s">
        <v>76</v>
      </c>
      <c r="G8" s="52"/>
      <c r="H8" s="10" t="s">
        <v>6</v>
      </c>
      <c r="I8" s="10" t="s">
        <v>7</v>
      </c>
      <c r="J8" s="10" t="s">
        <v>6</v>
      </c>
      <c r="K8" s="10" t="s">
        <v>7</v>
      </c>
      <c r="L8" s="56"/>
      <c r="M8" s="52"/>
      <c r="O8" s="27" t="s">
        <v>65</v>
      </c>
      <c r="P8" s="27" t="s">
        <v>66</v>
      </c>
      <c r="Q8" s="27" t="s">
        <v>29</v>
      </c>
      <c r="R8" s="27" t="s">
        <v>30</v>
      </c>
      <c r="S8" s="27" t="s">
        <v>31</v>
      </c>
      <c r="T8" s="27"/>
      <c r="U8" s="57"/>
      <c r="V8" s="27" t="s">
        <v>8</v>
      </c>
      <c r="W8" s="27" t="s">
        <v>9</v>
      </c>
      <c r="X8" s="32" t="s">
        <v>8</v>
      </c>
      <c r="Y8" s="32" t="s">
        <v>9</v>
      </c>
      <c r="Z8" s="33" t="s">
        <v>24</v>
      </c>
      <c r="AA8" s="32" t="s">
        <v>8</v>
      </c>
      <c r="AB8" s="32" t="s">
        <v>9</v>
      </c>
      <c r="AC8" s="33" t="s">
        <v>24</v>
      </c>
      <c r="AD8" s="57"/>
      <c r="AE8" s="58"/>
      <c r="AF8" s="57"/>
      <c r="AG8" s="57"/>
      <c r="AH8" s="57"/>
      <c r="AI8" s="57"/>
    </row>
    <row r="9" spans="1:39" x14ac:dyDescent="0.25">
      <c r="A9" s="12">
        <v>35</v>
      </c>
      <c r="B9" s="12">
        <v>6.8900000000000005E-4</v>
      </c>
      <c r="C9" s="12">
        <f>B9*80%</f>
        <v>5.5120000000000006E-4</v>
      </c>
      <c r="D9" s="12">
        <f>1-C9</f>
        <v>0.99944880000000003</v>
      </c>
      <c r="F9" s="12">
        <v>1</v>
      </c>
      <c r="G9" s="19">
        <v>3000</v>
      </c>
      <c r="H9" s="19">
        <v>500</v>
      </c>
      <c r="I9" s="19">
        <v>0</v>
      </c>
      <c r="J9" s="19">
        <f>0.25*G9</f>
        <v>750</v>
      </c>
      <c r="K9" s="19">
        <v>0</v>
      </c>
      <c r="L9" s="19">
        <f t="shared" ref="L9:L28" si="0">G9-SUM(H9:K9)</f>
        <v>1750</v>
      </c>
      <c r="M9" s="13">
        <f>$V$4*L9</f>
        <v>105</v>
      </c>
      <c r="O9" s="31">
        <f>C9</f>
        <v>5.5120000000000006E-4</v>
      </c>
      <c r="P9" s="28">
        <f>P4</f>
        <v>0.1</v>
      </c>
      <c r="Q9" s="30">
        <f>O9</f>
        <v>5.5120000000000006E-4</v>
      </c>
      <c r="R9" s="30">
        <f>(1-O9)*P9</f>
        <v>9.9944880000000014E-2</v>
      </c>
      <c r="S9" s="30">
        <f>1-Q9-R9</f>
        <v>0.89950392000000001</v>
      </c>
      <c r="T9" s="30"/>
      <c r="U9" s="35">
        <f t="shared" ref="U9:U28" si="1">L9+M9</f>
        <v>1855</v>
      </c>
      <c r="V9" s="34">
        <f>SUM($G$9:G9)*$V$3</f>
        <v>3270.0000000000005</v>
      </c>
      <c r="W9" s="30">
        <f>V9*R9</f>
        <v>326.81975760000012</v>
      </c>
      <c r="X9" s="34">
        <v>100000</v>
      </c>
      <c r="Y9" s="35">
        <f>X9*Q9</f>
        <v>55.120000000000005</v>
      </c>
      <c r="Z9" s="35">
        <f>500*Q9</f>
        <v>0.27560000000000001</v>
      </c>
      <c r="AA9" s="34">
        <v>0</v>
      </c>
      <c r="AB9" s="35">
        <f t="shared" ref="AB9:AB28" si="2">AA9*S9</f>
        <v>0</v>
      </c>
      <c r="AC9" s="35">
        <v>0</v>
      </c>
      <c r="AD9" s="1">
        <f t="shared" ref="AD9:AD28" si="3">U9-W9-Y9-Z9-AB9-AC9</f>
        <v>1472.7846423999999</v>
      </c>
      <c r="AE9">
        <f>1</f>
        <v>1</v>
      </c>
      <c r="AF9" s="2">
        <f t="shared" ref="AF9:AF28" si="4">AD9*AE9</f>
        <v>1472.7846423999999</v>
      </c>
      <c r="AG9">
        <f t="shared" ref="AG9:AG28" si="5">(1+$AG$4)^-(F9)</f>
        <v>0.93457943925233644</v>
      </c>
      <c r="AH9" s="2">
        <f>AF9*AG9</f>
        <v>1376.4342452336448</v>
      </c>
      <c r="AI9" s="2">
        <f>G9</f>
        <v>3000</v>
      </c>
      <c r="AK9" s="2"/>
      <c r="AM9" s="2"/>
    </row>
    <row r="10" spans="1:39" x14ac:dyDescent="0.25">
      <c r="A10" s="12">
        <v>36</v>
      </c>
      <c r="B10" s="12">
        <v>7.2400000000000003E-4</v>
      </c>
      <c r="C10" s="12">
        <f t="shared" ref="C10:C28" si="6">B10*80%</f>
        <v>5.7920000000000009E-4</v>
      </c>
      <c r="D10" s="12">
        <f t="shared" ref="D10:D28" si="7">1-C10</f>
        <v>0.9994208</v>
      </c>
      <c r="F10" s="12">
        <v>2</v>
      </c>
      <c r="G10" s="20">
        <v>3000</v>
      </c>
      <c r="H10" s="20">
        <v>0</v>
      </c>
      <c r="I10" s="20">
        <v>100</v>
      </c>
      <c r="J10" s="20">
        <v>0</v>
      </c>
      <c r="K10" s="20">
        <f>2.5%*G10</f>
        <v>75</v>
      </c>
      <c r="L10" s="20">
        <f t="shared" si="0"/>
        <v>2825</v>
      </c>
      <c r="M10" s="14">
        <f t="shared" ref="M10:M28" si="8">$V$4*L10</f>
        <v>169.5</v>
      </c>
      <c r="O10" s="31">
        <f t="shared" ref="O10:O28" si="9">C10</f>
        <v>5.7920000000000009E-4</v>
      </c>
      <c r="P10" s="28">
        <f>P5</f>
        <v>0.05</v>
      </c>
      <c r="Q10" s="30">
        <f t="shared" ref="Q10:Q28" si="10">O10</f>
        <v>5.7920000000000009E-4</v>
      </c>
      <c r="R10" s="30">
        <f t="shared" ref="R10:R28" si="11">(1-O10)*P10</f>
        <v>4.9971040000000001E-2</v>
      </c>
      <c r="S10" s="30">
        <f t="shared" ref="S10:S28" si="12">1-Q10-R10</f>
        <v>0.94944976000000003</v>
      </c>
      <c r="U10" s="35">
        <f t="shared" si="1"/>
        <v>2994.5</v>
      </c>
      <c r="V10" s="34">
        <f>SUM($G$9:G10)*$V$3</f>
        <v>6540.0000000000009</v>
      </c>
      <c r="W10" s="30">
        <f t="shared" ref="W10:W28" si="13">V10*R10</f>
        <v>326.81060160000004</v>
      </c>
      <c r="X10" s="34">
        <v>100000</v>
      </c>
      <c r="Y10" s="35">
        <f t="shared" ref="Y10:Y28" si="14">X10*Q10</f>
        <v>57.920000000000009</v>
      </c>
      <c r="Z10" s="35">
        <f t="shared" ref="Z10:Z28" si="15">500*Q10</f>
        <v>0.28960000000000002</v>
      </c>
      <c r="AA10" s="34">
        <v>0</v>
      </c>
      <c r="AB10" s="35">
        <f t="shared" si="2"/>
        <v>0</v>
      </c>
      <c r="AC10" s="35">
        <v>0</v>
      </c>
      <c r="AD10" s="1">
        <f t="shared" si="3"/>
        <v>2609.4797983999997</v>
      </c>
      <c r="AE10">
        <f t="shared" ref="AE10:AE28" si="16">AE9*S9</f>
        <v>0.89950392000000001</v>
      </c>
      <c r="AF10" s="2">
        <f t="shared" si="4"/>
        <v>2347.2373078216096</v>
      </c>
      <c r="AG10">
        <f t="shared" si="5"/>
        <v>0.87343872827321156</v>
      </c>
      <c r="AH10" s="2">
        <f t="shared" ref="AH10:AH28" si="17">AF10*AG10</f>
        <v>2050.1679690991436</v>
      </c>
      <c r="AI10" s="2">
        <f t="shared" ref="AI10:AI28" si="18">G10*AE10*AG9</f>
        <v>2521.9736074766352</v>
      </c>
      <c r="AK10" s="2"/>
      <c r="AM10" s="2"/>
    </row>
    <row r="11" spans="1:39" x14ac:dyDescent="0.25">
      <c r="A11" s="12">
        <v>37</v>
      </c>
      <c r="B11" s="12">
        <v>7.6499999999999995E-4</v>
      </c>
      <c r="C11" s="12">
        <f t="shared" si="6"/>
        <v>6.1200000000000002E-4</v>
      </c>
      <c r="D11" s="12">
        <f t="shared" si="7"/>
        <v>0.99938800000000005</v>
      </c>
      <c r="F11" s="12">
        <v>3</v>
      </c>
      <c r="G11" s="20">
        <v>3000</v>
      </c>
      <c r="H11" s="20">
        <v>0</v>
      </c>
      <c r="I11" s="20">
        <v>100</v>
      </c>
      <c r="J11" s="20">
        <v>0</v>
      </c>
      <c r="K11" s="20">
        <f t="shared" ref="K11:K28" si="19">2.5%*G11</f>
        <v>75</v>
      </c>
      <c r="L11" s="20">
        <f t="shared" si="0"/>
        <v>2825</v>
      </c>
      <c r="M11" s="14">
        <f t="shared" si="8"/>
        <v>169.5</v>
      </c>
      <c r="O11" s="31">
        <f t="shared" si="9"/>
        <v>6.1200000000000002E-4</v>
      </c>
      <c r="P11" s="28">
        <f>$P$6</f>
        <v>0.01</v>
      </c>
      <c r="Q11" s="30">
        <f t="shared" si="10"/>
        <v>6.1200000000000002E-4</v>
      </c>
      <c r="R11" s="30">
        <f t="shared" si="11"/>
        <v>9.9938800000000001E-3</v>
      </c>
      <c r="S11" s="30">
        <f t="shared" si="12"/>
        <v>0.98939412000000004</v>
      </c>
      <c r="U11" s="35">
        <f t="shared" si="1"/>
        <v>2994.5</v>
      </c>
      <c r="V11" s="34">
        <f>SUM($G$9:G11)*$V$3</f>
        <v>9810</v>
      </c>
      <c r="W11" s="30">
        <f t="shared" si="13"/>
        <v>98.039962799999998</v>
      </c>
      <c r="X11" s="34">
        <v>100000</v>
      </c>
      <c r="Y11" s="35">
        <f t="shared" si="14"/>
        <v>61.2</v>
      </c>
      <c r="Z11" s="35">
        <f t="shared" si="15"/>
        <v>0.30599999999999999</v>
      </c>
      <c r="AA11" s="34">
        <v>0</v>
      </c>
      <c r="AB11" s="35">
        <f t="shared" si="2"/>
        <v>0</v>
      </c>
      <c r="AC11" s="35">
        <v>0</v>
      </c>
      <c r="AD11" s="1">
        <f t="shared" si="3"/>
        <v>2834.9540372000001</v>
      </c>
      <c r="AE11">
        <f t="shared" si="16"/>
        <v>0.85403378096305926</v>
      </c>
      <c r="AF11" s="2">
        <f t="shared" si="4"/>
        <v>2421.1465152464057</v>
      </c>
      <c r="AG11">
        <f t="shared" si="5"/>
        <v>0.81629787689085187</v>
      </c>
      <c r="AH11" s="2">
        <f t="shared" si="17"/>
        <v>1976.3767600373255</v>
      </c>
      <c r="AI11" s="2">
        <f t="shared" si="18"/>
        <v>2237.838538640211</v>
      </c>
      <c r="AK11" s="2"/>
      <c r="AM11" s="2"/>
    </row>
    <row r="12" spans="1:39" x14ac:dyDescent="0.25">
      <c r="A12" s="12">
        <v>38</v>
      </c>
      <c r="B12" s="12">
        <v>8.1300000000000003E-4</v>
      </c>
      <c r="C12" s="12">
        <f t="shared" si="6"/>
        <v>6.5040000000000009E-4</v>
      </c>
      <c r="D12" s="12">
        <f t="shared" si="7"/>
        <v>0.99934959999999995</v>
      </c>
      <c r="F12" s="12">
        <v>4</v>
      </c>
      <c r="G12" s="20">
        <v>3000</v>
      </c>
      <c r="H12" s="20">
        <v>0</v>
      </c>
      <c r="I12" s="20">
        <v>100</v>
      </c>
      <c r="J12" s="20">
        <v>0</v>
      </c>
      <c r="K12" s="20">
        <f t="shared" si="19"/>
        <v>75</v>
      </c>
      <c r="L12" s="20">
        <f t="shared" si="0"/>
        <v>2825</v>
      </c>
      <c r="M12" s="14">
        <f t="shared" si="8"/>
        <v>169.5</v>
      </c>
      <c r="O12" s="31">
        <f t="shared" si="9"/>
        <v>6.5040000000000009E-4</v>
      </c>
      <c r="P12" s="28">
        <f t="shared" ref="P12:P27" si="20">$P$6</f>
        <v>0.01</v>
      </c>
      <c r="Q12" s="30">
        <f t="shared" si="10"/>
        <v>6.5040000000000009E-4</v>
      </c>
      <c r="R12" s="30">
        <f t="shared" si="11"/>
        <v>9.9934959999999993E-3</v>
      </c>
      <c r="S12" s="30">
        <f t="shared" si="12"/>
        <v>0.98935610399999996</v>
      </c>
      <c r="U12" s="35">
        <f t="shared" si="1"/>
        <v>2994.5</v>
      </c>
      <c r="V12" s="34">
        <f>SUM($G$9:G12)*$V$3</f>
        <v>13080.000000000002</v>
      </c>
      <c r="W12" s="30">
        <f t="shared" si="13"/>
        <v>130.71492768000002</v>
      </c>
      <c r="X12" s="34">
        <v>100000</v>
      </c>
      <c r="Y12" s="35">
        <f t="shared" si="14"/>
        <v>65.040000000000006</v>
      </c>
      <c r="Z12" s="35">
        <f t="shared" si="15"/>
        <v>0.32520000000000004</v>
      </c>
      <c r="AA12" s="34">
        <v>0</v>
      </c>
      <c r="AB12" s="35">
        <f t="shared" si="2"/>
        <v>0</v>
      </c>
      <c r="AC12" s="35">
        <v>0</v>
      </c>
      <c r="AD12" s="1">
        <f t="shared" si="3"/>
        <v>2798.4198723199997</v>
      </c>
      <c r="AE12">
        <f t="shared" si="16"/>
        <v>0.84497600116621885</v>
      </c>
      <c r="AF12" s="2">
        <f t="shared" si="4"/>
        <v>2364.597633297034</v>
      </c>
      <c r="AG12">
        <f t="shared" si="5"/>
        <v>0.7628952120475252</v>
      </c>
      <c r="AH12" s="2">
        <f t="shared" si="17"/>
        <v>1803.9402128612169</v>
      </c>
      <c r="AI12" s="2">
        <f t="shared" si="18"/>
        <v>2069.2563473271193</v>
      </c>
      <c r="AK12" s="2"/>
      <c r="AM12" s="2"/>
    </row>
    <row r="13" spans="1:39" x14ac:dyDescent="0.25">
      <c r="A13" s="12">
        <v>39</v>
      </c>
      <c r="B13" s="12">
        <v>8.7000000000000001E-4</v>
      </c>
      <c r="C13" s="12">
        <f t="shared" si="6"/>
        <v>6.96E-4</v>
      </c>
      <c r="D13" s="12">
        <f t="shared" si="7"/>
        <v>0.99930399999999997</v>
      </c>
      <c r="F13" s="12">
        <v>5</v>
      </c>
      <c r="G13" s="20">
        <v>3000</v>
      </c>
      <c r="H13" s="20">
        <v>0</v>
      </c>
      <c r="I13" s="20">
        <v>100</v>
      </c>
      <c r="J13" s="20">
        <v>0</v>
      </c>
      <c r="K13" s="20">
        <f t="shared" si="19"/>
        <v>75</v>
      </c>
      <c r="L13" s="20">
        <f t="shared" si="0"/>
        <v>2825</v>
      </c>
      <c r="M13" s="14">
        <f t="shared" si="8"/>
        <v>169.5</v>
      </c>
      <c r="O13" s="31">
        <f t="shared" si="9"/>
        <v>6.96E-4</v>
      </c>
      <c r="P13" s="28">
        <f t="shared" si="20"/>
        <v>0.01</v>
      </c>
      <c r="Q13" s="30">
        <f t="shared" si="10"/>
        <v>6.96E-4</v>
      </c>
      <c r="R13" s="30">
        <f t="shared" si="11"/>
        <v>9.9930399999999999E-3</v>
      </c>
      <c r="S13" s="30">
        <f t="shared" si="12"/>
        <v>0.98931095999999996</v>
      </c>
      <c r="U13" s="35">
        <f t="shared" si="1"/>
        <v>2994.5</v>
      </c>
      <c r="V13" s="34">
        <f>SUM($G$9:G13)*$V$3</f>
        <v>16350.000000000002</v>
      </c>
      <c r="W13" s="30">
        <f t="shared" si="13"/>
        <v>163.38620400000002</v>
      </c>
      <c r="X13" s="34">
        <v>100000</v>
      </c>
      <c r="Y13" s="35">
        <f t="shared" si="14"/>
        <v>69.599999999999994</v>
      </c>
      <c r="Z13" s="35">
        <f t="shared" si="15"/>
        <v>0.34799999999999998</v>
      </c>
      <c r="AA13" s="34">
        <v>0</v>
      </c>
      <c r="AB13" s="35">
        <f t="shared" si="2"/>
        <v>0</v>
      </c>
      <c r="AC13" s="35">
        <v>0</v>
      </c>
      <c r="AD13" s="1">
        <f t="shared" si="3"/>
        <v>2761.1657960000002</v>
      </c>
      <c r="AE13">
        <f t="shared" si="16"/>
        <v>0.83598216448730966</v>
      </c>
      <c r="AF13" s="2">
        <f t="shared" si="4"/>
        <v>2308.2853586484057</v>
      </c>
      <c r="AG13">
        <f t="shared" si="5"/>
        <v>0.71298617948366838</v>
      </c>
      <c r="AH13" s="2">
        <f t="shared" si="17"/>
        <v>1645.775559020816</v>
      </c>
      <c r="AI13" s="2">
        <f t="shared" si="18"/>
        <v>1913.3003719334856</v>
      </c>
      <c r="AK13" s="2"/>
      <c r="AM13" s="2"/>
    </row>
    <row r="14" spans="1:39" x14ac:dyDescent="0.25">
      <c r="A14" s="12">
        <v>40</v>
      </c>
      <c r="B14" s="12">
        <v>9.3700000000000001E-4</v>
      </c>
      <c r="C14" s="12">
        <f t="shared" si="6"/>
        <v>7.4960000000000001E-4</v>
      </c>
      <c r="D14" s="12">
        <f t="shared" si="7"/>
        <v>0.99925039999999998</v>
      </c>
      <c r="F14" s="12">
        <v>6</v>
      </c>
      <c r="G14" s="20">
        <v>3000</v>
      </c>
      <c r="H14" s="20">
        <v>0</v>
      </c>
      <c r="I14" s="20">
        <v>100</v>
      </c>
      <c r="J14" s="20">
        <v>0</v>
      </c>
      <c r="K14" s="20">
        <f t="shared" si="19"/>
        <v>75</v>
      </c>
      <c r="L14" s="20">
        <f t="shared" si="0"/>
        <v>2825</v>
      </c>
      <c r="M14" s="14">
        <f t="shared" si="8"/>
        <v>169.5</v>
      </c>
      <c r="O14" s="31">
        <f t="shared" si="9"/>
        <v>7.4960000000000001E-4</v>
      </c>
      <c r="P14" s="28">
        <f t="shared" si="20"/>
        <v>0.01</v>
      </c>
      <c r="Q14" s="30">
        <f t="shared" si="10"/>
        <v>7.4960000000000001E-4</v>
      </c>
      <c r="R14" s="30">
        <f t="shared" si="11"/>
        <v>9.9925039999999993E-3</v>
      </c>
      <c r="S14" s="30">
        <f t="shared" si="12"/>
        <v>0.98925789600000003</v>
      </c>
      <c r="U14" s="35">
        <f t="shared" si="1"/>
        <v>2994.5</v>
      </c>
      <c r="V14" s="34">
        <f>SUM($G$9:G14)*$V$3</f>
        <v>19620</v>
      </c>
      <c r="W14" s="30">
        <f t="shared" si="13"/>
        <v>196.05292847999999</v>
      </c>
      <c r="X14" s="34">
        <v>100000</v>
      </c>
      <c r="Y14" s="35">
        <f t="shared" si="14"/>
        <v>74.959999999999994</v>
      </c>
      <c r="Z14" s="35">
        <f t="shared" si="15"/>
        <v>0.37480000000000002</v>
      </c>
      <c r="AA14" s="34">
        <v>0</v>
      </c>
      <c r="AB14" s="35">
        <f t="shared" si="2"/>
        <v>0</v>
      </c>
      <c r="AC14" s="35">
        <v>0</v>
      </c>
      <c r="AD14" s="1">
        <f t="shared" si="3"/>
        <v>2723.1122715199999</v>
      </c>
      <c r="AE14">
        <f t="shared" si="16"/>
        <v>0.82704631769181824</v>
      </c>
      <c r="AF14" s="2">
        <f t="shared" si="4"/>
        <v>2252.1399768220185</v>
      </c>
      <c r="AG14">
        <f t="shared" si="5"/>
        <v>0.66634222381651254</v>
      </c>
      <c r="AH14" s="2">
        <f t="shared" si="17"/>
        <v>1500.6959605016527</v>
      </c>
      <c r="AI14" s="2">
        <f t="shared" si="18"/>
        <v>1769.0177829213771</v>
      </c>
      <c r="AK14" s="2"/>
      <c r="AM14" s="2"/>
    </row>
    <row r="15" spans="1:39" x14ac:dyDescent="0.25">
      <c r="A15" s="12">
        <v>41</v>
      </c>
      <c r="B15" s="12">
        <v>1.0139999999999999E-3</v>
      </c>
      <c r="C15" s="12">
        <f t="shared" si="6"/>
        <v>8.1119999999999999E-4</v>
      </c>
      <c r="D15" s="12">
        <f t="shared" si="7"/>
        <v>0.99918879999999999</v>
      </c>
      <c r="F15" s="12">
        <v>7</v>
      </c>
      <c r="G15" s="20">
        <v>3000</v>
      </c>
      <c r="H15" s="20">
        <v>0</v>
      </c>
      <c r="I15" s="20">
        <v>100</v>
      </c>
      <c r="J15" s="20">
        <v>0</v>
      </c>
      <c r="K15" s="20">
        <f t="shared" si="19"/>
        <v>75</v>
      </c>
      <c r="L15" s="20">
        <f t="shared" si="0"/>
        <v>2825</v>
      </c>
      <c r="M15" s="14">
        <f t="shared" si="8"/>
        <v>169.5</v>
      </c>
      <c r="O15" s="31">
        <f t="shared" si="9"/>
        <v>8.1119999999999999E-4</v>
      </c>
      <c r="P15" s="28">
        <f t="shared" si="20"/>
        <v>0.01</v>
      </c>
      <c r="Q15" s="30">
        <f t="shared" si="10"/>
        <v>8.1119999999999999E-4</v>
      </c>
      <c r="R15" s="30">
        <f t="shared" si="11"/>
        <v>9.9918880000000009E-3</v>
      </c>
      <c r="S15" s="30">
        <f t="shared" si="12"/>
        <v>0.98919691200000004</v>
      </c>
      <c r="U15" s="35">
        <f t="shared" si="1"/>
        <v>2994.5</v>
      </c>
      <c r="V15" s="34">
        <f>SUM($G$9:G15)*$V$3</f>
        <v>22890</v>
      </c>
      <c r="W15" s="30">
        <f t="shared" si="13"/>
        <v>228.71431632000002</v>
      </c>
      <c r="X15" s="34">
        <v>100000</v>
      </c>
      <c r="Y15" s="35">
        <f t="shared" si="14"/>
        <v>81.12</v>
      </c>
      <c r="Z15" s="35">
        <f t="shared" si="15"/>
        <v>0.40560000000000002</v>
      </c>
      <c r="AA15" s="34">
        <v>0</v>
      </c>
      <c r="AB15" s="35">
        <f t="shared" si="2"/>
        <v>0</v>
      </c>
      <c r="AC15" s="35">
        <v>0</v>
      </c>
      <c r="AD15" s="1">
        <f t="shared" si="3"/>
        <v>2684.2600836800002</v>
      </c>
      <c r="AE15">
        <f t="shared" si="16"/>
        <v>0.81816210013435575</v>
      </c>
      <c r="AF15" s="2">
        <f t="shared" si="4"/>
        <v>2196.1598673704507</v>
      </c>
      <c r="AG15">
        <f t="shared" si="5"/>
        <v>0.62274974188459109</v>
      </c>
      <c r="AH15" s="2">
        <f t="shared" si="17"/>
        <v>1367.6579905422459</v>
      </c>
      <c r="AI15" s="2">
        <f t="shared" si="18"/>
        <v>1635.5278597377444</v>
      </c>
      <c r="AK15" s="2"/>
      <c r="AM15" s="2"/>
    </row>
    <row r="16" spans="1:39" x14ac:dyDescent="0.25">
      <c r="A16" s="12">
        <v>42</v>
      </c>
      <c r="B16" s="12">
        <v>1.1039999999999999E-3</v>
      </c>
      <c r="C16" s="12">
        <f t="shared" si="6"/>
        <v>8.832E-4</v>
      </c>
      <c r="D16" s="12">
        <f t="shared" si="7"/>
        <v>0.99911680000000003</v>
      </c>
      <c r="F16" s="12">
        <v>8</v>
      </c>
      <c r="G16" s="20">
        <v>3000</v>
      </c>
      <c r="H16" s="20">
        <v>0</v>
      </c>
      <c r="I16" s="20">
        <v>100</v>
      </c>
      <c r="J16" s="20">
        <v>0</v>
      </c>
      <c r="K16" s="20">
        <f t="shared" si="19"/>
        <v>75</v>
      </c>
      <c r="L16" s="20">
        <f t="shared" si="0"/>
        <v>2825</v>
      </c>
      <c r="M16" s="14">
        <f t="shared" si="8"/>
        <v>169.5</v>
      </c>
      <c r="O16" s="31">
        <f t="shared" si="9"/>
        <v>8.832E-4</v>
      </c>
      <c r="P16" s="28">
        <f t="shared" si="20"/>
        <v>0.01</v>
      </c>
      <c r="Q16" s="30">
        <f t="shared" si="10"/>
        <v>8.832E-4</v>
      </c>
      <c r="R16" s="30">
        <f t="shared" si="11"/>
        <v>9.9911679999999999E-3</v>
      </c>
      <c r="S16" s="30">
        <f t="shared" si="12"/>
        <v>0.98912563200000003</v>
      </c>
      <c r="U16" s="35">
        <f t="shared" si="1"/>
        <v>2994.5</v>
      </c>
      <c r="V16" s="34">
        <f>SUM($G$9:G16)*$V$3</f>
        <v>26160.000000000004</v>
      </c>
      <c r="W16" s="30">
        <f t="shared" si="13"/>
        <v>261.36895488000005</v>
      </c>
      <c r="X16" s="34">
        <v>100000</v>
      </c>
      <c r="Y16" s="35">
        <f t="shared" si="14"/>
        <v>88.32</v>
      </c>
      <c r="Z16" s="35">
        <f t="shared" si="15"/>
        <v>0.44159999999999999</v>
      </c>
      <c r="AA16" s="34">
        <v>0</v>
      </c>
      <c r="AB16" s="35">
        <f t="shared" si="2"/>
        <v>0</v>
      </c>
      <c r="AC16" s="35">
        <v>0</v>
      </c>
      <c r="AD16" s="1">
        <f t="shared" si="3"/>
        <v>2644.3694451199995</v>
      </c>
      <c r="AE16">
        <f t="shared" si="16"/>
        <v>0.80932342296833948</v>
      </c>
      <c r="AF16" s="2">
        <f t="shared" si="4"/>
        <v>2140.1501309174064</v>
      </c>
      <c r="AG16">
        <f t="shared" si="5"/>
        <v>0.5820091045650384</v>
      </c>
      <c r="AH16" s="2">
        <f t="shared" si="17"/>
        <v>1245.5868613299895</v>
      </c>
      <c r="AI16" s="2">
        <f t="shared" si="18"/>
        <v>1512.0178582640615</v>
      </c>
      <c r="AK16" s="2"/>
      <c r="AM16" s="2"/>
    </row>
    <row r="17" spans="1:39" x14ac:dyDescent="0.25">
      <c r="A17" s="12">
        <v>43</v>
      </c>
      <c r="B17" s="12">
        <v>1.2080000000000001E-3</v>
      </c>
      <c r="C17" s="12">
        <f t="shared" si="6"/>
        <v>9.6640000000000007E-4</v>
      </c>
      <c r="D17" s="12">
        <f t="shared" si="7"/>
        <v>0.99903359999999997</v>
      </c>
      <c r="F17" s="12">
        <v>9</v>
      </c>
      <c r="G17" s="20">
        <v>3000</v>
      </c>
      <c r="H17" s="20">
        <v>0</v>
      </c>
      <c r="I17" s="20">
        <v>100</v>
      </c>
      <c r="J17" s="20">
        <v>0</v>
      </c>
      <c r="K17" s="20">
        <f t="shared" si="19"/>
        <v>75</v>
      </c>
      <c r="L17" s="20">
        <f t="shared" si="0"/>
        <v>2825</v>
      </c>
      <c r="M17" s="14">
        <f t="shared" si="8"/>
        <v>169.5</v>
      </c>
      <c r="O17" s="31">
        <f t="shared" si="9"/>
        <v>9.6640000000000007E-4</v>
      </c>
      <c r="P17" s="28">
        <f t="shared" si="20"/>
        <v>0.01</v>
      </c>
      <c r="Q17" s="30">
        <f t="shared" si="10"/>
        <v>9.6640000000000007E-4</v>
      </c>
      <c r="R17" s="30">
        <f t="shared" si="11"/>
        <v>9.9903360000000007E-3</v>
      </c>
      <c r="S17" s="30">
        <f t="shared" si="12"/>
        <v>0.98904326399999998</v>
      </c>
      <c r="U17" s="35">
        <f t="shared" si="1"/>
        <v>2994.5</v>
      </c>
      <c r="V17" s="34">
        <f>SUM($G$9:G17)*$V$3</f>
        <v>29430.000000000004</v>
      </c>
      <c r="W17" s="30">
        <f t="shared" si="13"/>
        <v>294.01558848000008</v>
      </c>
      <c r="X17" s="34">
        <v>100000</v>
      </c>
      <c r="Y17" s="35">
        <f t="shared" si="14"/>
        <v>96.64</v>
      </c>
      <c r="Z17" s="35">
        <f t="shared" si="15"/>
        <v>0.48320000000000002</v>
      </c>
      <c r="AA17" s="34">
        <v>0</v>
      </c>
      <c r="AB17" s="35">
        <f t="shared" si="2"/>
        <v>0</v>
      </c>
      <c r="AC17" s="35">
        <v>0</v>
      </c>
      <c r="AD17" s="1">
        <f t="shared" si="3"/>
        <v>2603.3612115199999</v>
      </c>
      <c r="AE17">
        <f t="shared" si="16"/>
        <v>0.80052254223596209</v>
      </c>
      <c r="AF17" s="2">
        <f t="shared" si="4"/>
        <v>2084.0493354044847</v>
      </c>
      <c r="AG17">
        <f t="shared" si="5"/>
        <v>0.54393374258414806</v>
      </c>
      <c r="AH17" s="2">
        <f t="shared" si="17"/>
        <v>1133.5847547365679</v>
      </c>
      <c r="AI17" s="2">
        <f t="shared" si="18"/>
        <v>1397.7342239726413</v>
      </c>
      <c r="AK17" s="2"/>
      <c r="AM17" s="2"/>
    </row>
    <row r="18" spans="1:39" x14ac:dyDescent="0.25">
      <c r="A18" s="12">
        <v>44</v>
      </c>
      <c r="B18" s="12">
        <v>1.3270000000000001E-3</v>
      </c>
      <c r="C18" s="12">
        <f t="shared" si="6"/>
        <v>1.0616E-3</v>
      </c>
      <c r="D18" s="12">
        <f t="shared" si="7"/>
        <v>0.9989384</v>
      </c>
      <c r="F18" s="12">
        <v>10</v>
      </c>
      <c r="G18" s="20">
        <v>3000</v>
      </c>
      <c r="H18" s="20">
        <v>0</v>
      </c>
      <c r="I18" s="20">
        <v>100</v>
      </c>
      <c r="J18" s="20">
        <v>0</v>
      </c>
      <c r="K18" s="20">
        <f t="shared" si="19"/>
        <v>75</v>
      </c>
      <c r="L18" s="20">
        <f t="shared" si="0"/>
        <v>2825</v>
      </c>
      <c r="M18" s="14">
        <f t="shared" si="8"/>
        <v>169.5</v>
      </c>
      <c r="O18" s="31">
        <f t="shared" si="9"/>
        <v>1.0616E-3</v>
      </c>
      <c r="P18" s="28">
        <f t="shared" si="20"/>
        <v>0.01</v>
      </c>
      <c r="Q18" s="30">
        <f t="shared" si="10"/>
        <v>1.0616E-3</v>
      </c>
      <c r="R18" s="30">
        <f t="shared" si="11"/>
        <v>9.9893840000000005E-3</v>
      </c>
      <c r="S18" s="30">
        <f t="shared" si="12"/>
        <v>0.98894901599999996</v>
      </c>
      <c r="U18" s="35">
        <f t="shared" si="1"/>
        <v>2994.5</v>
      </c>
      <c r="V18" s="34">
        <f>SUM($G$9:G18)*$V$3</f>
        <v>32700.000000000004</v>
      </c>
      <c r="W18" s="30">
        <f t="shared" si="13"/>
        <v>326.65285680000005</v>
      </c>
      <c r="X18" s="34">
        <v>100000</v>
      </c>
      <c r="Y18" s="35">
        <f t="shared" si="14"/>
        <v>106.16</v>
      </c>
      <c r="Z18" s="35">
        <f t="shared" si="15"/>
        <v>0.53080000000000005</v>
      </c>
      <c r="AA18" s="34">
        <v>0</v>
      </c>
      <c r="AB18" s="35">
        <f t="shared" si="2"/>
        <v>0</v>
      </c>
      <c r="AC18" s="35">
        <v>0</v>
      </c>
      <c r="AD18" s="1">
        <f t="shared" si="3"/>
        <v>2561.1563432000003</v>
      </c>
      <c r="AE18">
        <f t="shared" si="16"/>
        <v>0.79175142807863375</v>
      </c>
      <c r="AF18" s="2">
        <f t="shared" si="4"/>
        <v>2027.7991922612516</v>
      </c>
      <c r="AG18">
        <f t="shared" si="5"/>
        <v>0.5083492921347178</v>
      </c>
      <c r="AH18" s="2">
        <f t="shared" si="17"/>
        <v>1030.8302839773598</v>
      </c>
      <c r="AI18" s="2">
        <f t="shared" si="18"/>
        <v>1291.9809524134655</v>
      </c>
      <c r="AK18" s="2"/>
      <c r="AM18" s="2"/>
    </row>
    <row r="19" spans="1:39" x14ac:dyDescent="0.25">
      <c r="A19" s="12">
        <v>45</v>
      </c>
      <c r="B19" s="12">
        <v>1.4649999999999999E-3</v>
      </c>
      <c r="C19" s="12">
        <f t="shared" si="6"/>
        <v>1.1720000000000001E-3</v>
      </c>
      <c r="D19" s="12">
        <f t="shared" si="7"/>
        <v>0.99882800000000005</v>
      </c>
      <c r="F19" s="12">
        <v>11</v>
      </c>
      <c r="G19" s="20">
        <v>3000</v>
      </c>
      <c r="H19" s="20">
        <v>0</v>
      </c>
      <c r="I19" s="20">
        <v>100</v>
      </c>
      <c r="J19" s="20">
        <v>0</v>
      </c>
      <c r="K19" s="20">
        <f t="shared" si="19"/>
        <v>75</v>
      </c>
      <c r="L19" s="20">
        <f t="shared" si="0"/>
        <v>2825</v>
      </c>
      <c r="M19" s="14">
        <f t="shared" si="8"/>
        <v>169.5</v>
      </c>
      <c r="O19" s="31">
        <f t="shared" si="9"/>
        <v>1.1720000000000001E-3</v>
      </c>
      <c r="P19" s="28">
        <f t="shared" si="20"/>
        <v>0.01</v>
      </c>
      <c r="Q19" s="30">
        <f t="shared" si="10"/>
        <v>1.1720000000000001E-3</v>
      </c>
      <c r="R19" s="30">
        <f t="shared" si="11"/>
        <v>9.9882800000000004E-3</v>
      </c>
      <c r="S19" s="30">
        <f t="shared" si="12"/>
        <v>0.98883972000000009</v>
      </c>
      <c r="U19" s="35">
        <f t="shared" si="1"/>
        <v>2994.5</v>
      </c>
      <c r="V19" s="34">
        <f>SUM($G$9:G19)*$V$3</f>
        <v>35970</v>
      </c>
      <c r="W19" s="30">
        <f t="shared" si="13"/>
        <v>359.27843160000003</v>
      </c>
      <c r="X19" s="34">
        <v>100000</v>
      </c>
      <c r="Y19" s="35">
        <f t="shared" si="14"/>
        <v>117.2</v>
      </c>
      <c r="Z19" s="35">
        <f t="shared" si="15"/>
        <v>0.58600000000000008</v>
      </c>
      <c r="AA19" s="34">
        <v>0</v>
      </c>
      <c r="AB19" s="35">
        <f t="shared" si="2"/>
        <v>0</v>
      </c>
      <c r="AC19" s="35">
        <v>0</v>
      </c>
      <c r="AD19" s="1">
        <f t="shared" si="3"/>
        <v>2517.4355684000002</v>
      </c>
      <c r="AE19">
        <f t="shared" si="16"/>
        <v>0.78300179571495954</v>
      </c>
      <c r="AF19" s="2">
        <f t="shared" si="4"/>
        <v>1971.15657065391</v>
      </c>
      <c r="AG19">
        <f t="shared" si="5"/>
        <v>0.47509279638758667</v>
      </c>
      <c r="AH19" s="2">
        <f t="shared" si="17"/>
        <v>936.48228726973161</v>
      </c>
      <c r="AI19" s="2">
        <f t="shared" si="18"/>
        <v>1194.1152257757378</v>
      </c>
      <c r="AK19" s="2"/>
      <c r="AM19" s="2"/>
    </row>
    <row r="20" spans="1:39" x14ac:dyDescent="0.25">
      <c r="A20" s="12">
        <v>46</v>
      </c>
      <c r="B20" s="12">
        <v>1.622E-3</v>
      </c>
      <c r="C20" s="12">
        <f t="shared" si="6"/>
        <v>1.2976000000000001E-3</v>
      </c>
      <c r="D20" s="12">
        <f t="shared" si="7"/>
        <v>0.99870239999999999</v>
      </c>
      <c r="F20" s="12">
        <v>12</v>
      </c>
      <c r="G20" s="20">
        <v>3000</v>
      </c>
      <c r="H20" s="20">
        <v>0</v>
      </c>
      <c r="I20" s="20">
        <v>100</v>
      </c>
      <c r="J20" s="20">
        <v>0</v>
      </c>
      <c r="K20" s="20">
        <f t="shared" si="19"/>
        <v>75</v>
      </c>
      <c r="L20" s="20">
        <f t="shared" si="0"/>
        <v>2825</v>
      </c>
      <c r="M20" s="14">
        <f t="shared" si="8"/>
        <v>169.5</v>
      </c>
      <c r="O20" s="31">
        <f t="shared" si="9"/>
        <v>1.2976000000000001E-3</v>
      </c>
      <c r="P20" s="28">
        <f t="shared" si="20"/>
        <v>0.01</v>
      </c>
      <c r="Q20" s="30">
        <f t="shared" si="10"/>
        <v>1.2976000000000001E-3</v>
      </c>
      <c r="R20" s="30">
        <f t="shared" si="11"/>
        <v>9.9870240000000006E-3</v>
      </c>
      <c r="S20" s="30">
        <f t="shared" si="12"/>
        <v>0.98871537600000003</v>
      </c>
      <c r="U20" s="35">
        <f t="shared" si="1"/>
        <v>2994.5</v>
      </c>
      <c r="V20" s="34">
        <f>SUM($G$9:G20)*$V$3</f>
        <v>39240</v>
      </c>
      <c r="W20" s="30">
        <f t="shared" si="13"/>
        <v>391.89082176000005</v>
      </c>
      <c r="X20" s="34">
        <v>100000</v>
      </c>
      <c r="Y20" s="35">
        <f t="shared" si="14"/>
        <v>129.76000000000002</v>
      </c>
      <c r="Z20" s="35">
        <f t="shared" si="15"/>
        <v>0.64880000000000004</v>
      </c>
      <c r="AA20" s="34">
        <v>0</v>
      </c>
      <c r="AB20" s="35">
        <f t="shared" si="2"/>
        <v>0</v>
      </c>
      <c r="AC20" s="35">
        <v>0</v>
      </c>
      <c r="AD20" s="1">
        <f t="shared" si="3"/>
        <v>2472.2003782399997</v>
      </c>
      <c r="AE20">
        <f t="shared" si="16"/>
        <v>0.77426327643427784</v>
      </c>
      <c r="AF20" s="2">
        <f t="shared" si="4"/>
        <v>1914.1339648581632</v>
      </c>
      <c r="AG20">
        <f t="shared" si="5"/>
        <v>0.44401195924073528</v>
      </c>
      <c r="AH20" s="2">
        <f t="shared" si="17"/>
        <v>849.89837198590976</v>
      </c>
      <c r="AI20" s="2">
        <f t="shared" si="18"/>
        <v>1103.5407154241282</v>
      </c>
      <c r="AK20" s="2"/>
      <c r="AM20" s="2"/>
    </row>
    <row r="21" spans="1:39" x14ac:dyDescent="0.25">
      <c r="A21" s="12">
        <v>47</v>
      </c>
      <c r="B21" s="12">
        <v>1.802E-3</v>
      </c>
      <c r="C21" s="12">
        <f t="shared" si="6"/>
        <v>1.4416000000000001E-3</v>
      </c>
      <c r="D21" s="12">
        <f t="shared" si="7"/>
        <v>0.99855839999999996</v>
      </c>
      <c r="F21" s="12">
        <v>13</v>
      </c>
      <c r="G21" s="20">
        <v>3000</v>
      </c>
      <c r="H21" s="20">
        <v>0</v>
      </c>
      <c r="I21" s="20">
        <v>100</v>
      </c>
      <c r="J21" s="20">
        <v>0</v>
      </c>
      <c r="K21" s="20">
        <f t="shared" si="19"/>
        <v>75</v>
      </c>
      <c r="L21" s="20">
        <f t="shared" si="0"/>
        <v>2825</v>
      </c>
      <c r="M21" s="14">
        <f t="shared" si="8"/>
        <v>169.5</v>
      </c>
      <c r="O21" s="31">
        <f t="shared" si="9"/>
        <v>1.4416000000000001E-3</v>
      </c>
      <c r="P21" s="28">
        <f t="shared" si="20"/>
        <v>0.01</v>
      </c>
      <c r="Q21" s="30">
        <f t="shared" si="10"/>
        <v>1.4416000000000001E-3</v>
      </c>
      <c r="R21" s="30">
        <f t="shared" si="11"/>
        <v>9.9855840000000005E-3</v>
      </c>
      <c r="S21" s="30">
        <f t="shared" si="12"/>
        <v>0.98857281599999991</v>
      </c>
      <c r="U21" s="35">
        <f t="shared" si="1"/>
        <v>2994.5</v>
      </c>
      <c r="V21" s="34">
        <f>SUM($G$9:G21)*$V$3</f>
        <v>42510</v>
      </c>
      <c r="W21" s="30">
        <f t="shared" si="13"/>
        <v>424.48717584000002</v>
      </c>
      <c r="X21" s="34">
        <v>100000</v>
      </c>
      <c r="Y21" s="35">
        <f t="shared" si="14"/>
        <v>144.16000000000003</v>
      </c>
      <c r="Z21" s="35">
        <f t="shared" si="15"/>
        <v>0.72080000000000011</v>
      </c>
      <c r="AA21" s="34">
        <v>0</v>
      </c>
      <c r="AB21" s="35">
        <f t="shared" si="2"/>
        <v>0</v>
      </c>
      <c r="AC21" s="35">
        <v>0</v>
      </c>
      <c r="AD21" s="1">
        <f t="shared" si="3"/>
        <v>2425.1320241600001</v>
      </c>
      <c r="AE21">
        <f t="shared" si="16"/>
        <v>0.76552600648270896</v>
      </c>
      <c r="AF21" s="2">
        <f t="shared" si="4"/>
        <v>1856.5016336485335</v>
      </c>
      <c r="AG21">
        <f t="shared" si="5"/>
        <v>0.41496444788853759</v>
      </c>
      <c r="AH21" s="2">
        <f t="shared" si="17"/>
        <v>770.38217541113181</v>
      </c>
      <c r="AI21" s="2">
        <f t="shared" si="18"/>
        <v>1019.7081059643702</v>
      </c>
      <c r="AK21" s="2"/>
      <c r="AM21" s="2"/>
    </row>
    <row r="22" spans="1:39" x14ac:dyDescent="0.25">
      <c r="A22" s="12">
        <v>48</v>
      </c>
      <c r="B22" s="12">
        <v>2.0079999999999998E-3</v>
      </c>
      <c r="C22" s="12">
        <f t="shared" si="6"/>
        <v>1.6064E-3</v>
      </c>
      <c r="D22" s="12">
        <f t="shared" si="7"/>
        <v>0.99839359999999999</v>
      </c>
      <c r="F22" s="12">
        <v>14</v>
      </c>
      <c r="G22" s="20">
        <v>3000</v>
      </c>
      <c r="H22" s="20">
        <v>0</v>
      </c>
      <c r="I22" s="20">
        <v>100</v>
      </c>
      <c r="J22" s="20">
        <v>0</v>
      </c>
      <c r="K22" s="20">
        <f t="shared" si="19"/>
        <v>75</v>
      </c>
      <c r="L22" s="20">
        <f t="shared" si="0"/>
        <v>2825</v>
      </c>
      <c r="M22" s="14">
        <f t="shared" si="8"/>
        <v>169.5</v>
      </c>
      <c r="O22" s="31">
        <f t="shared" si="9"/>
        <v>1.6064E-3</v>
      </c>
      <c r="P22" s="28">
        <f t="shared" si="20"/>
        <v>0.01</v>
      </c>
      <c r="Q22" s="30">
        <f t="shared" si="10"/>
        <v>1.6064E-3</v>
      </c>
      <c r="R22" s="30">
        <f t="shared" si="11"/>
        <v>9.9839360000000005E-3</v>
      </c>
      <c r="S22" s="30">
        <f t="shared" si="12"/>
        <v>0.98840966399999997</v>
      </c>
      <c r="U22" s="35">
        <f t="shared" si="1"/>
        <v>2994.5</v>
      </c>
      <c r="V22" s="34">
        <f>SUM($G$9:G22)*$V$3</f>
        <v>45780</v>
      </c>
      <c r="W22" s="30">
        <f t="shared" si="13"/>
        <v>457.06459008000002</v>
      </c>
      <c r="X22" s="34">
        <v>100000</v>
      </c>
      <c r="Y22" s="35">
        <f t="shared" si="14"/>
        <v>160.64000000000001</v>
      </c>
      <c r="Z22" s="35">
        <f t="shared" si="15"/>
        <v>0.80320000000000003</v>
      </c>
      <c r="AA22" s="34">
        <v>0</v>
      </c>
      <c r="AB22" s="35">
        <f t="shared" si="2"/>
        <v>0</v>
      </c>
      <c r="AC22" s="35">
        <v>0</v>
      </c>
      <c r="AD22" s="1">
        <f t="shared" si="3"/>
        <v>2375.9922099200003</v>
      </c>
      <c r="AE22">
        <f t="shared" si="16"/>
        <v>0.75677819994984574</v>
      </c>
      <c r="AF22" s="2">
        <f t="shared" si="4"/>
        <v>1798.0991077181138</v>
      </c>
      <c r="AG22">
        <f t="shared" si="5"/>
        <v>0.3878172410173249</v>
      </c>
      <c r="AH22" s="2">
        <f t="shared" si="17"/>
        <v>697.33383503095263</v>
      </c>
      <c r="AI22" s="2">
        <f t="shared" si="18"/>
        <v>942.10814374880727</v>
      </c>
      <c r="AK22" s="2"/>
      <c r="AM22" s="2"/>
    </row>
    <row r="23" spans="1:39" x14ac:dyDescent="0.25">
      <c r="A23" s="12">
        <v>49</v>
      </c>
      <c r="B23" s="12">
        <v>2.2409999999999999E-3</v>
      </c>
      <c r="C23" s="12">
        <f t="shared" si="6"/>
        <v>1.7928E-3</v>
      </c>
      <c r="D23" s="12">
        <f t="shared" si="7"/>
        <v>0.99820719999999996</v>
      </c>
      <c r="F23" s="12">
        <v>15</v>
      </c>
      <c r="G23" s="20">
        <v>3000</v>
      </c>
      <c r="H23" s="20">
        <v>0</v>
      </c>
      <c r="I23" s="20">
        <v>100</v>
      </c>
      <c r="J23" s="20">
        <v>0</v>
      </c>
      <c r="K23" s="20">
        <f t="shared" si="19"/>
        <v>75</v>
      </c>
      <c r="L23" s="20">
        <f t="shared" si="0"/>
        <v>2825</v>
      </c>
      <c r="M23" s="14">
        <f t="shared" si="8"/>
        <v>169.5</v>
      </c>
      <c r="O23" s="31">
        <f t="shared" si="9"/>
        <v>1.7928E-3</v>
      </c>
      <c r="P23" s="28">
        <f t="shared" si="20"/>
        <v>0.01</v>
      </c>
      <c r="Q23" s="30">
        <f t="shared" si="10"/>
        <v>1.7928E-3</v>
      </c>
      <c r="R23" s="30">
        <f t="shared" si="11"/>
        <v>9.9820719999999998E-3</v>
      </c>
      <c r="S23" s="30">
        <f t="shared" si="12"/>
        <v>0.98822512799999995</v>
      </c>
      <c r="U23" s="35">
        <f t="shared" si="1"/>
        <v>2994.5</v>
      </c>
      <c r="V23" s="34">
        <f>SUM($G$9:G23)*$V$3</f>
        <v>49050</v>
      </c>
      <c r="W23" s="30">
        <f t="shared" si="13"/>
        <v>489.62063159999997</v>
      </c>
      <c r="X23" s="34">
        <v>100000</v>
      </c>
      <c r="Y23" s="35">
        <f t="shared" si="14"/>
        <v>179.28</v>
      </c>
      <c r="Z23" s="35">
        <f t="shared" si="15"/>
        <v>0.89639999999999997</v>
      </c>
      <c r="AA23" s="34">
        <v>0</v>
      </c>
      <c r="AB23" s="35">
        <f t="shared" si="2"/>
        <v>0</v>
      </c>
      <c r="AC23" s="35">
        <v>0</v>
      </c>
      <c r="AD23" s="1">
        <f t="shared" si="3"/>
        <v>2324.7029683999999</v>
      </c>
      <c r="AE23">
        <f t="shared" si="16"/>
        <v>0.74800688633495183</v>
      </c>
      <c r="AF23" s="2">
        <f t="shared" si="4"/>
        <v>1738.8938290465039</v>
      </c>
      <c r="AG23">
        <f t="shared" si="5"/>
        <v>0.36244601964235967</v>
      </c>
      <c r="AH23" s="2">
        <f t="shared" si="17"/>
        <v>630.25514691856722</v>
      </c>
      <c r="AI23" s="2">
        <f t="shared" si="18"/>
        <v>870.26990076114237</v>
      </c>
      <c r="AK23" s="2"/>
      <c r="AM23" s="2"/>
    </row>
    <row r="24" spans="1:39" x14ac:dyDescent="0.25">
      <c r="A24" s="12">
        <v>50</v>
      </c>
      <c r="B24" s="12">
        <v>2.5079999999999998E-3</v>
      </c>
      <c r="C24" s="12">
        <f t="shared" si="6"/>
        <v>2.0063999999999998E-3</v>
      </c>
      <c r="D24" s="12">
        <f t="shared" si="7"/>
        <v>0.99799360000000004</v>
      </c>
      <c r="F24" s="12">
        <v>16</v>
      </c>
      <c r="G24" s="20">
        <v>3000</v>
      </c>
      <c r="H24" s="20">
        <v>0</v>
      </c>
      <c r="I24" s="20">
        <v>100</v>
      </c>
      <c r="J24" s="20">
        <v>0</v>
      </c>
      <c r="K24" s="20">
        <f t="shared" si="19"/>
        <v>75</v>
      </c>
      <c r="L24" s="20">
        <f t="shared" si="0"/>
        <v>2825</v>
      </c>
      <c r="M24" s="14">
        <f t="shared" si="8"/>
        <v>169.5</v>
      </c>
      <c r="O24" s="31">
        <f t="shared" si="9"/>
        <v>2.0063999999999998E-3</v>
      </c>
      <c r="P24" s="28">
        <f t="shared" si="20"/>
        <v>0.01</v>
      </c>
      <c r="Q24" s="30">
        <f t="shared" si="10"/>
        <v>2.0063999999999998E-3</v>
      </c>
      <c r="R24" s="30">
        <f t="shared" si="11"/>
        <v>9.979936E-3</v>
      </c>
      <c r="S24" s="30">
        <f t="shared" si="12"/>
        <v>0.98801366400000001</v>
      </c>
      <c r="U24" s="35">
        <f t="shared" si="1"/>
        <v>2994.5</v>
      </c>
      <c r="V24" s="34">
        <f>SUM($G$9:G24)*$V$3</f>
        <v>52320.000000000007</v>
      </c>
      <c r="W24" s="30">
        <f t="shared" si="13"/>
        <v>522.1502515200001</v>
      </c>
      <c r="X24" s="34">
        <v>100000</v>
      </c>
      <c r="Y24" s="35">
        <f t="shared" si="14"/>
        <v>200.64</v>
      </c>
      <c r="Z24" s="35">
        <f t="shared" si="15"/>
        <v>1.0031999999999999</v>
      </c>
      <c r="AA24" s="34">
        <v>0</v>
      </c>
      <c r="AB24" s="35">
        <f t="shared" si="2"/>
        <v>0</v>
      </c>
      <c r="AC24" s="35">
        <v>0</v>
      </c>
      <c r="AD24" s="1">
        <f t="shared" si="3"/>
        <v>2270.70654848</v>
      </c>
      <c r="AE24">
        <f t="shared" si="16"/>
        <v>0.73919920099323921</v>
      </c>
      <c r="AF24" s="2">
        <f t="shared" si="4"/>
        <v>1678.5044663265321</v>
      </c>
      <c r="AG24">
        <f t="shared" si="5"/>
        <v>0.33873459779659787</v>
      </c>
      <c r="AH24" s="2">
        <f t="shared" si="17"/>
        <v>568.567535300911</v>
      </c>
      <c r="AI24" s="2">
        <f t="shared" si="18"/>
        <v>803.75942436843638</v>
      </c>
      <c r="AK24" s="2"/>
      <c r="AM24" s="2"/>
    </row>
    <row r="25" spans="1:39" x14ac:dyDescent="0.25">
      <c r="A25" s="12">
        <v>51</v>
      </c>
      <c r="B25" s="12">
        <v>2.8089999999999999E-3</v>
      </c>
      <c r="C25" s="12">
        <f t="shared" si="6"/>
        <v>2.2472E-3</v>
      </c>
      <c r="D25" s="12">
        <f t="shared" si="7"/>
        <v>0.9977528</v>
      </c>
      <c r="F25" s="12">
        <v>17</v>
      </c>
      <c r="G25" s="20">
        <v>3000</v>
      </c>
      <c r="H25" s="20">
        <v>0</v>
      </c>
      <c r="I25" s="20">
        <v>100</v>
      </c>
      <c r="J25" s="20">
        <v>0</v>
      </c>
      <c r="K25" s="20">
        <f t="shared" si="19"/>
        <v>75</v>
      </c>
      <c r="L25" s="20">
        <f t="shared" si="0"/>
        <v>2825</v>
      </c>
      <c r="M25" s="14">
        <f t="shared" si="8"/>
        <v>169.5</v>
      </c>
      <c r="O25" s="31">
        <f t="shared" si="9"/>
        <v>2.2472E-3</v>
      </c>
      <c r="P25" s="28">
        <f t="shared" si="20"/>
        <v>0.01</v>
      </c>
      <c r="Q25" s="30">
        <f t="shared" si="10"/>
        <v>2.2472E-3</v>
      </c>
      <c r="R25" s="30">
        <f t="shared" si="11"/>
        <v>9.9775279999999994E-3</v>
      </c>
      <c r="S25" s="30">
        <f t="shared" si="12"/>
        <v>0.98777527200000004</v>
      </c>
      <c r="U25" s="35">
        <f t="shared" si="1"/>
        <v>2994.5</v>
      </c>
      <c r="V25" s="34">
        <f>SUM($G$9:G25)*$V$3</f>
        <v>55590.000000000007</v>
      </c>
      <c r="W25" s="30">
        <f t="shared" si="13"/>
        <v>554.65078152000001</v>
      </c>
      <c r="X25" s="34">
        <v>100000</v>
      </c>
      <c r="Y25" s="35">
        <f t="shared" si="14"/>
        <v>224.72</v>
      </c>
      <c r="Z25" s="35">
        <f t="shared" si="15"/>
        <v>1.1235999999999999</v>
      </c>
      <c r="AA25" s="34">
        <v>0</v>
      </c>
      <c r="AB25" s="35">
        <f t="shared" si="2"/>
        <v>0</v>
      </c>
      <c r="AC25" s="35">
        <v>0</v>
      </c>
      <c r="AD25" s="1">
        <f t="shared" si="3"/>
        <v>2214.0056184800001</v>
      </c>
      <c r="AE25">
        <f t="shared" si="16"/>
        <v>0.73033891099920267</v>
      </c>
      <c r="AF25" s="2">
        <f t="shared" si="4"/>
        <v>1616.9744523467994</v>
      </c>
      <c r="AG25">
        <f t="shared" si="5"/>
        <v>0.31657439046411018</v>
      </c>
      <c r="AH25" s="2">
        <f t="shared" si="17"/>
        <v>511.89270164772637</v>
      </c>
      <c r="AI25" s="2">
        <f t="shared" si="18"/>
        <v>742.17317181756061</v>
      </c>
      <c r="AK25" s="2"/>
      <c r="AM25" s="2"/>
    </row>
    <row r="26" spans="1:39" x14ac:dyDescent="0.25">
      <c r="A26" s="12">
        <v>52</v>
      </c>
      <c r="B26" s="12">
        <v>3.1519999999999999E-3</v>
      </c>
      <c r="C26" s="12">
        <f t="shared" si="6"/>
        <v>2.5216000000000001E-3</v>
      </c>
      <c r="D26" s="12">
        <f t="shared" si="7"/>
        <v>0.99747839999999999</v>
      </c>
      <c r="F26" s="12">
        <v>18</v>
      </c>
      <c r="G26" s="20">
        <v>3000</v>
      </c>
      <c r="H26" s="20">
        <v>0</v>
      </c>
      <c r="I26" s="20">
        <v>100</v>
      </c>
      <c r="J26" s="20">
        <v>0</v>
      </c>
      <c r="K26" s="20">
        <f t="shared" si="19"/>
        <v>75</v>
      </c>
      <c r="L26" s="20">
        <f t="shared" si="0"/>
        <v>2825</v>
      </c>
      <c r="M26" s="14">
        <f t="shared" si="8"/>
        <v>169.5</v>
      </c>
      <c r="O26" s="31">
        <f t="shared" si="9"/>
        <v>2.5216000000000001E-3</v>
      </c>
      <c r="P26" s="28">
        <f t="shared" si="20"/>
        <v>0.01</v>
      </c>
      <c r="Q26" s="30">
        <f t="shared" si="10"/>
        <v>2.5216000000000001E-3</v>
      </c>
      <c r="R26" s="30">
        <f t="shared" si="11"/>
        <v>9.9747840000000004E-3</v>
      </c>
      <c r="S26" s="30">
        <f t="shared" si="12"/>
        <v>0.98750361600000003</v>
      </c>
      <c r="U26" s="35">
        <f t="shared" si="1"/>
        <v>2994.5</v>
      </c>
      <c r="V26" s="34">
        <f>SUM($G$9:G26)*$V$3</f>
        <v>58860.000000000007</v>
      </c>
      <c r="W26" s="30">
        <f t="shared" si="13"/>
        <v>587.11578624000015</v>
      </c>
      <c r="X26" s="34">
        <v>100000</v>
      </c>
      <c r="Y26" s="35">
        <f t="shared" si="14"/>
        <v>252.16000000000003</v>
      </c>
      <c r="Z26" s="35">
        <f t="shared" si="15"/>
        <v>1.2608000000000001</v>
      </c>
      <c r="AA26" s="34">
        <v>0</v>
      </c>
      <c r="AB26" s="35">
        <f t="shared" si="2"/>
        <v>0</v>
      </c>
      <c r="AC26" s="35">
        <v>0</v>
      </c>
      <c r="AD26" s="1">
        <f t="shared" si="3"/>
        <v>2153.9634137600001</v>
      </c>
      <c r="AE26">
        <f t="shared" si="16"/>
        <v>0.72141071646442123</v>
      </c>
      <c r="AF26" s="2">
        <f t="shared" si="4"/>
        <v>1553.8922895587523</v>
      </c>
      <c r="AG26">
        <f t="shared" si="5"/>
        <v>0.29586391632159825</v>
      </c>
      <c r="AH26" s="2">
        <f t="shared" si="17"/>
        <v>459.74065833078743</v>
      </c>
      <c r="AI26" s="2">
        <f t="shared" si="18"/>
        <v>685.14047351700344</v>
      </c>
      <c r="AK26" s="2"/>
      <c r="AM26" s="2"/>
    </row>
    <row r="27" spans="1:39" x14ac:dyDescent="0.25">
      <c r="A27" s="12">
        <v>53</v>
      </c>
      <c r="B27" s="12">
        <v>3.539E-3</v>
      </c>
      <c r="C27" s="12">
        <f t="shared" si="6"/>
        <v>2.8312000000000003E-3</v>
      </c>
      <c r="D27" s="12">
        <f t="shared" si="7"/>
        <v>0.99716879999999997</v>
      </c>
      <c r="F27" s="12">
        <v>19</v>
      </c>
      <c r="G27" s="20">
        <v>3000</v>
      </c>
      <c r="H27" s="20">
        <v>0</v>
      </c>
      <c r="I27" s="20">
        <v>100</v>
      </c>
      <c r="J27" s="20">
        <v>0</v>
      </c>
      <c r="K27" s="20">
        <f t="shared" si="19"/>
        <v>75</v>
      </c>
      <c r="L27" s="20">
        <f t="shared" si="0"/>
        <v>2825</v>
      </c>
      <c r="M27" s="14">
        <f t="shared" si="8"/>
        <v>169.5</v>
      </c>
      <c r="O27" s="31">
        <f t="shared" si="9"/>
        <v>2.8312000000000003E-3</v>
      </c>
      <c r="P27" s="28">
        <f t="shared" si="20"/>
        <v>0.01</v>
      </c>
      <c r="Q27" s="30">
        <f t="shared" si="10"/>
        <v>2.8312000000000003E-3</v>
      </c>
      <c r="R27" s="30">
        <f t="shared" si="11"/>
        <v>9.9716879999999994E-3</v>
      </c>
      <c r="S27" s="30">
        <f t="shared" si="12"/>
        <v>0.98719711199999993</v>
      </c>
      <c r="U27" s="35">
        <f t="shared" si="1"/>
        <v>2994.5</v>
      </c>
      <c r="V27" s="34">
        <f>SUM($G$9:G27)*$V$3</f>
        <v>62130.000000000007</v>
      </c>
      <c r="W27" s="30">
        <f t="shared" si="13"/>
        <v>619.54097544000001</v>
      </c>
      <c r="X27" s="34">
        <v>100000</v>
      </c>
      <c r="Y27" s="35">
        <f t="shared" si="14"/>
        <v>283.12</v>
      </c>
      <c r="Z27" s="35">
        <f t="shared" si="15"/>
        <v>1.4156000000000002</v>
      </c>
      <c r="AA27" s="34">
        <v>0</v>
      </c>
      <c r="AB27" s="35">
        <f t="shared" si="2"/>
        <v>0</v>
      </c>
      <c r="AC27" s="35">
        <v>0</v>
      </c>
      <c r="AD27" s="1">
        <f t="shared" si="3"/>
        <v>2090.4234245600005</v>
      </c>
      <c r="AE27">
        <f t="shared" si="16"/>
        <v>0.71239569112976675</v>
      </c>
      <c r="AF27" s="2">
        <f t="shared" si="4"/>
        <v>1489.2086402932755</v>
      </c>
      <c r="AG27">
        <f t="shared" si="5"/>
        <v>0.27650833301083949</v>
      </c>
      <c r="AH27" s="2">
        <f t="shared" si="17"/>
        <v>411.77859863283248</v>
      </c>
      <c r="AI27" s="2">
        <f t="shared" si="18"/>
        <v>632.31653744485334</v>
      </c>
      <c r="AK27" s="2"/>
      <c r="AM27" s="2"/>
    </row>
    <row r="28" spans="1:39" x14ac:dyDescent="0.25">
      <c r="A28" s="15">
        <v>54</v>
      </c>
      <c r="B28" s="15">
        <v>3.9760000000000004E-3</v>
      </c>
      <c r="C28" s="15">
        <f t="shared" si="6"/>
        <v>3.1808000000000006E-3</v>
      </c>
      <c r="D28" s="15">
        <f t="shared" si="7"/>
        <v>0.99681920000000002</v>
      </c>
      <c r="F28" s="15">
        <v>20</v>
      </c>
      <c r="G28" s="21">
        <v>3000</v>
      </c>
      <c r="H28" s="21">
        <v>0</v>
      </c>
      <c r="I28" s="21">
        <v>100</v>
      </c>
      <c r="J28" s="21">
        <v>0</v>
      </c>
      <c r="K28" s="21">
        <f t="shared" si="19"/>
        <v>75</v>
      </c>
      <c r="L28" s="21">
        <f t="shared" si="0"/>
        <v>2825</v>
      </c>
      <c r="M28" s="16">
        <f t="shared" si="8"/>
        <v>169.5</v>
      </c>
      <c r="O28" s="31">
        <f t="shared" si="9"/>
        <v>3.1808000000000006E-3</v>
      </c>
      <c r="P28" s="28">
        <v>0</v>
      </c>
      <c r="Q28" s="30">
        <f t="shared" si="10"/>
        <v>3.1808000000000006E-3</v>
      </c>
      <c r="R28" s="30">
        <f t="shared" si="11"/>
        <v>0</v>
      </c>
      <c r="S28" s="30">
        <f t="shared" si="12"/>
        <v>0.99681920000000002</v>
      </c>
      <c r="U28" s="35">
        <f t="shared" si="1"/>
        <v>2994.5</v>
      </c>
      <c r="V28" s="34">
        <f>SUM($G$9:G28)*$V$3</f>
        <v>65400.000000000007</v>
      </c>
      <c r="W28" s="30">
        <f t="shared" si="13"/>
        <v>0</v>
      </c>
      <c r="X28" s="34">
        <v>100000</v>
      </c>
      <c r="Y28" s="35">
        <f t="shared" si="14"/>
        <v>318.08000000000004</v>
      </c>
      <c r="Z28" s="35">
        <f t="shared" si="15"/>
        <v>1.5904000000000003</v>
      </c>
      <c r="AA28" s="34">
        <v>100000</v>
      </c>
      <c r="AB28" s="35">
        <f t="shared" si="2"/>
        <v>99681.919999999998</v>
      </c>
      <c r="AC28" s="35">
        <f>500*S28</f>
        <v>498.40960000000001</v>
      </c>
      <c r="AD28" s="1">
        <f t="shared" si="3"/>
        <v>-97505.5</v>
      </c>
      <c r="AE28">
        <f t="shared" si="16"/>
        <v>0.70327496888454966</v>
      </c>
      <c r="AF28" s="2">
        <f t="shared" si="4"/>
        <v>-68573.177478572456</v>
      </c>
      <c r="AG28">
        <f t="shared" si="5"/>
        <v>0.2584190028138687</v>
      </c>
      <c r="AH28" s="2">
        <f t="shared" si="17"/>
        <v>-17720.612143791135</v>
      </c>
      <c r="AI28" s="2">
        <f t="shared" si="18"/>
        <v>583.3841678835505</v>
      </c>
      <c r="AK28" s="2"/>
      <c r="AM28" s="2"/>
    </row>
    <row r="29" spans="1:39" x14ac:dyDescent="0.25">
      <c r="AK29" s="2"/>
    </row>
    <row r="30" spans="1:39" x14ac:dyDescent="0.25">
      <c r="AH30" s="2">
        <f>SUM(AH9:AH28)</f>
        <v>3246.7697640773731</v>
      </c>
      <c r="AI30" s="2">
        <f>SUM(AI9:AI28)</f>
        <v>27925.163409392331</v>
      </c>
      <c r="AK30" s="2"/>
    </row>
    <row r="32" spans="1:39" x14ac:dyDescent="0.25">
      <c r="AH32" s="7" t="s">
        <v>23</v>
      </c>
      <c r="AI32" s="8">
        <f>AH30/AI30</f>
        <v>0.11626681342839902</v>
      </c>
      <c r="AK32" s="50" t="s">
        <v>78</v>
      </c>
    </row>
  </sheetData>
  <mergeCells count="17">
    <mergeCell ref="M7:M8"/>
    <mergeCell ref="A7:D7"/>
    <mergeCell ref="G7:G8"/>
    <mergeCell ref="H7:I7"/>
    <mergeCell ref="J7:K7"/>
    <mergeCell ref="L7:L8"/>
    <mergeCell ref="O7:S7"/>
    <mergeCell ref="AD7:AD8"/>
    <mergeCell ref="AE7:AE8"/>
    <mergeCell ref="AF7:AF8"/>
    <mergeCell ref="AG7:AG8"/>
    <mergeCell ref="AI7:AI8"/>
    <mergeCell ref="X7:Z7"/>
    <mergeCell ref="AA7:AC7"/>
    <mergeCell ref="U7:U8"/>
    <mergeCell ref="V7:W7"/>
    <mergeCell ref="AH7:AH8"/>
  </mergeCells>
  <pageMargins left="0.7" right="0.7" top="0.75" bottom="0.75" header="0.3" footer="0.3"/>
  <pageSetup paperSize="9" orientation="portrait" horizontalDpi="0" verticalDpi="0" r:id="rId1"/>
  <ignoredErrors>
    <ignoredError sqref="V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
  <sheetViews>
    <sheetView tabSelected="1" workbookViewId="0">
      <selection activeCell="H17" sqref="H17"/>
    </sheetView>
  </sheetViews>
  <sheetFormatPr defaultRowHeight="15" x14ac:dyDescent="0.25"/>
  <sheetData>
    <row r="2" spans="1:17" x14ac:dyDescent="0.25">
      <c r="A2" t="s">
        <v>50</v>
      </c>
    </row>
    <row r="3" spans="1:17" x14ac:dyDescent="0.25">
      <c r="B3" s="43" t="s">
        <v>84</v>
      </c>
      <c r="Q3" s="50" t="s">
        <v>53</v>
      </c>
    </row>
    <row r="4" spans="1:17" x14ac:dyDescent="0.25">
      <c r="B4" t="s">
        <v>85</v>
      </c>
      <c r="Q4" s="50" t="s">
        <v>53</v>
      </c>
    </row>
    <row r="5" spans="1:17" x14ac:dyDescent="0.25">
      <c r="B5" t="s">
        <v>46</v>
      </c>
      <c r="Q5" s="50" t="s">
        <v>53</v>
      </c>
    </row>
    <row r="6" spans="1:17" x14ac:dyDescent="0.25">
      <c r="B6" t="s">
        <v>47</v>
      </c>
      <c r="Q6" s="50" t="s">
        <v>53</v>
      </c>
    </row>
    <row r="7" spans="1:17" ht="30" customHeight="1" x14ac:dyDescent="0.25">
      <c r="B7" s="60" t="s">
        <v>86</v>
      </c>
      <c r="C7" s="60"/>
      <c r="D7" s="60"/>
      <c r="E7" s="60"/>
      <c r="F7" s="60"/>
      <c r="G7" s="60"/>
      <c r="H7" s="60"/>
      <c r="I7" s="60"/>
      <c r="J7" s="60"/>
      <c r="K7" s="60"/>
      <c r="L7" s="60"/>
      <c r="M7" s="60"/>
      <c r="N7" s="60"/>
      <c r="O7" s="60"/>
      <c r="Q7" s="50" t="s">
        <v>53</v>
      </c>
    </row>
    <row r="8" spans="1:17" x14ac:dyDescent="0.25">
      <c r="B8" t="s">
        <v>48</v>
      </c>
      <c r="Q8" s="50" t="s">
        <v>53</v>
      </c>
    </row>
    <row r="9" spans="1:17" x14ac:dyDescent="0.25">
      <c r="Q9" s="50" t="s">
        <v>79</v>
      </c>
    </row>
    <row r="10" spans="1:17" x14ac:dyDescent="0.25">
      <c r="A10" t="s">
        <v>51</v>
      </c>
      <c r="Q10" s="51"/>
    </row>
    <row r="11" spans="1:17" x14ac:dyDescent="0.25">
      <c r="B11" t="s">
        <v>49</v>
      </c>
      <c r="Q11" s="50" t="s">
        <v>53</v>
      </c>
    </row>
    <row r="12" spans="1:17" x14ac:dyDescent="0.25">
      <c r="B12" t="s">
        <v>52</v>
      </c>
      <c r="Q12" s="51"/>
    </row>
    <row r="13" spans="1:17" x14ac:dyDescent="0.25">
      <c r="B13" s="43" t="s">
        <v>69</v>
      </c>
      <c r="Q13" s="50" t="s">
        <v>53</v>
      </c>
    </row>
    <row r="14" spans="1:17" x14ac:dyDescent="0.25">
      <c r="Q14" s="51"/>
    </row>
    <row r="15" spans="1:17" x14ac:dyDescent="0.25">
      <c r="Q15" s="51" t="s">
        <v>80</v>
      </c>
    </row>
  </sheetData>
  <mergeCells count="1">
    <mergeCell ref="B7:O7"/>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2"/>
  <sheetViews>
    <sheetView topLeftCell="T7" workbookViewId="0">
      <selection activeCell="AB20" sqref="AB20"/>
    </sheetView>
  </sheetViews>
  <sheetFormatPr defaultRowHeight="15" x14ac:dyDescent="0.25"/>
  <cols>
    <col min="2" max="2" width="9.140625" style="43"/>
    <col min="6" max="6" width="6.7109375" customWidth="1"/>
    <col min="7" max="7" width="8.5703125" bestFit="1" customWidth="1"/>
    <col min="8" max="8" width="6.85546875" bestFit="1" customWidth="1"/>
    <col min="9" max="9" width="8.42578125" bestFit="1" customWidth="1"/>
    <col min="10" max="10" width="6.85546875" bestFit="1" customWidth="1"/>
    <col min="11" max="11" width="8.42578125" bestFit="1" customWidth="1"/>
    <col min="12" max="12" width="12.7109375" bestFit="1" customWidth="1"/>
    <col min="13" max="13" width="9.28515625" bestFit="1" customWidth="1"/>
    <col min="14" max="17" width="11.5703125" customWidth="1"/>
    <col min="18" max="18" width="5.28515625" customWidth="1"/>
    <col min="19" max="19" width="19" customWidth="1"/>
    <col min="20" max="20" width="6.140625" customWidth="1"/>
    <col min="23" max="24" width="10.7109375" style="43" customWidth="1"/>
    <col min="25" max="25" width="12.85546875" customWidth="1"/>
    <col min="26" max="27" width="11.5703125" customWidth="1"/>
    <col min="28" max="28" width="11.85546875" customWidth="1"/>
    <col min="29" max="29" width="12.5703125" customWidth="1"/>
    <col min="30" max="30" width="9.140625" customWidth="1"/>
    <col min="31" max="31" width="14.85546875" customWidth="1"/>
    <col min="33" max="33" width="17" customWidth="1"/>
    <col min="34" max="34" width="11.42578125" customWidth="1"/>
    <col min="36" max="36" width="10.5703125" bestFit="1" customWidth="1"/>
  </cols>
  <sheetData>
    <row r="1" spans="1:36" ht="15.75" x14ac:dyDescent="0.25">
      <c r="A1" s="25"/>
      <c r="B1" s="25"/>
      <c r="C1" s="25"/>
      <c r="D1" s="25"/>
      <c r="E1" s="25"/>
      <c r="F1" s="25"/>
      <c r="G1" s="25"/>
      <c r="H1" s="25"/>
      <c r="I1" s="25"/>
      <c r="J1" s="25"/>
      <c r="K1" s="25"/>
      <c r="L1" s="25"/>
      <c r="M1" s="25"/>
      <c r="V1" s="51" t="s">
        <v>81</v>
      </c>
      <c r="W1" s="51" t="s">
        <v>81</v>
      </c>
      <c r="X1" s="50"/>
      <c r="Y1" s="51" t="s">
        <v>81</v>
      </c>
      <c r="Z1" s="50" t="s">
        <v>78</v>
      </c>
      <c r="AA1" s="50" t="s">
        <v>78</v>
      </c>
      <c r="AB1" s="50" t="s">
        <v>78</v>
      </c>
      <c r="AC1" s="50" t="s">
        <v>53</v>
      </c>
    </row>
    <row r="3" spans="1:36" ht="15.75" x14ac:dyDescent="0.25">
      <c r="A3" s="25"/>
      <c r="B3" s="25"/>
      <c r="C3" s="25"/>
      <c r="D3" s="25"/>
      <c r="E3" s="25"/>
      <c r="F3" s="25"/>
      <c r="G3" s="25"/>
      <c r="H3" s="25"/>
      <c r="I3" s="25"/>
      <c r="J3" s="25"/>
      <c r="K3" s="25"/>
      <c r="L3" s="25"/>
      <c r="M3" s="25"/>
      <c r="U3" s="7" t="s">
        <v>36</v>
      </c>
      <c r="V3" s="38">
        <v>100000</v>
      </c>
      <c r="W3" s="38"/>
      <c r="X3" s="38"/>
      <c r="Y3" t="s">
        <v>41</v>
      </c>
      <c r="Z3" s="5">
        <v>0.06</v>
      </c>
    </row>
    <row r="4" spans="1:36" ht="15.75" x14ac:dyDescent="0.25">
      <c r="A4" s="25"/>
      <c r="B4" s="25"/>
      <c r="C4" s="25"/>
      <c r="D4" s="25"/>
      <c r="E4" s="25"/>
      <c r="F4" s="25"/>
      <c r="G4" s="25"/>
      <c r="H4" s="25"/>
      <c r="I4" s="25"/>
      <c r="J4" s="25"/>
      <c r="K4" s="25"/>
      <c r="L4" s="25"/>
      <c r="M4" s="25"/>
      <c r="U4" s="7" t="s">
        <v>38</v>
      </c>
      <c r="V4" s="5">
        <v>0.04</v>
      </c>
      <c r="W4" s="43" t="s">
        <v>39</v>
      </c>
      <c r="X4" s="5"/>
      <c r="AE4" s="7" t="s">
        <v>40</v>
      </c>
      <c r="AF4" s="5">
        <v>7.0000000000000007E-2</v>
      </c>
    </row>
    <row r="5" spans="1:36" ht="15.75" x14ac:dyDescent="0.25">
      <c r="A5" s="25"/>
      <c r="B5" s="25"/>
      <c r="C5" s="25"/>
      <c r="D5" s="25"/>
      <c r="E5" s="25"/>
      <c r="F5" s="25"/>
      <c r="G5" s="25"/>
      <c r="H5" s="25"/>
      <c r="I5" s="25"/>
      <c r="J5" s="25"/>
      <c r="K5" s="25"/>
      <c r="L5" s="25"/>
      <c r="M5" s="25"/>
      <c r="N5" s="6"/>
      <c r="O5" s="6"/>
      <c r="P5" s="6"/>
      <c r="Q5" s="6"/>
      <c r="R5" s="6"/>
      <c r="U5" s="7" t="s">
        <v>43</v>
      </c>
      <c r="V5" s="48">
        <v>1E-3</v>
      </c>
      <c r="W5" s="43" t="s">
        <v>39</v>
      </c>
      <c r="X5" s="5"/>
    </row>
    <row r="6" spans="1:36" ht="15.75" x14ac:dyDescent="0.25">
      <c r="A6" s="9"/>
      <c r="B6" s="9"/>
      <c r="C6" s="9"/>
      <c r="D6" s="9"/>
      <c r="E6" s="9"/>
      <c r="F6" s="9"/>
      <c r="G6" s="9"/>
      <c r="H6" s="9"/>
      <c r="I6" s="9"/>
      <c r="J6" s="9"/>
      <c r="K6" s="9"/>
      <c r="L6" s="9"/>
      <c r="M6" s="9"/>
      <c r="N6" s="6"/>
      <c r="O6" s="6"/>
      <c r="P6" s="6"/>
      <c r="Q6" s="6"/>
      <c r="R6" s="6"/>
      <c r="Y6" s="43"/>
    </row>
    <row r="7" spans="1:36" ht="15" customHeight="1" x14ac:dyDescent="0.25">
      <c r="A7" s="53" t="s">
        <v>25</v>
      </c>
      <c r="B7" s="54"/>
      <c r="C7" s="54"/>
      <c r="D7" s="55"/>
      <c r="F7" s="17"/>
      <c r="G7" s="52" t="s">
        <v>3</v>
      </c>
      <c r="H7" s="52" t="s">
        <v>4</v>
      </c>
      <c r="I7" s="52"/>
      <c r="J7" s="52" t="s">
        <v>5</v>
      </c>
      <c r="K7" s="52"/>
      <c r="L7" s="56" t="s">
        <v>13</v>
      </c>
      <c r="M7" s="52" t="s">
        <v>12</v>
      </c>
      <c r="N7" s="22"/>
      <c r="O7" s="59" t="s">
        <v>37</v>
      </c>
      <c r="P7" s="59"/>
      <c r="Q7" s="59"/>
      <c r="R7" s="46"/>
      <c r="S7" s="57" t="s">
        <v>45</v>
      </c>
      <c r="T7" s="4"/>
      <c r="V7" s="3"/>
      <c r="W7" s="42"/>
      <c r="X7" s="42"/>
      <c r="Y7" s="57" t="s">
        <v>71</v>
      </c>
      <c r="Z7" s="3"/>
      <c r="AA7" s="57" t="s">
        <v>73</v>
      </c>
      <c r="AB7" s="57" t="s">
        <v>67</v>
      </c>
      <c r="AC7" s="57" t="s">
        <v>21</v>
      </c>
      <c r="AD7" s="58" t="s">
        <v>2</v>
      </c>
      <c r="AE7" s="57" t="s">
        <v>22</v>
      </c>
      <c r="AF7" s="57" t="s">
        <v>16</v>
      </c>
      <c r="AG7" s="57" t="s">
        <v>20</v>
      </c>
      <c r="AH7" s="57" t="s">
        <v>18</v>
      </c>
    </row>
    <row r="8" spans="1:36" ht="46.5" customHeight="1" x14ac:dyDescent="0.3">
      <c r="A8" s="18" t="s">
        <v>1</v>
      </c>
      <c r="B8" s="18" t="s">
        <v>74</v>
      </c>
      <c r="C8" s="18" t="s">
        <v>75</v>
      </c>
      <c r="D8" s="18" t="s">
        <v>26</v>
      </c>
      <c r="F8" s="49" t="s">
        <v>76</v>
      </c>
      <c r="G8" s="52"/>
      <c r="H8" s="10" t="s">
        <v>6</v>
      </c>
      <c r="I8" s="10" t="s">
        <v>7</v>
      </c>
      <c r="J8" s="10" t="s">
        <v>6</v>
      </c>
      <c r="K8" s="10" t="s">
        <v>7</v>
      </c>
      <c r="L8" s="56"/>
      <c r="M8" s="52"/>
      <c r="N8" s="23"/>
      <c r="O8" s="27" t="s">
        <v>29</v>
      </c>
      <c r="P8" s="27" t="s">
        <v>30</v>
      </c>
      <c r="Q8" s="27" t="s">
        <v>31</v>
      </c>
      <c r="R8" s="27"/>
      <c r="S8" s="57"/>
      <c r="T8" s="4"/>
      <c r="U8" s="3" t="s">
        <v>27</v>
      </c>
      <c r="V8" s="4" t="s">
        <v>19</v>
      </c>
      <c r="W8" s="41" t="s">
        <v>68</v>
      </c>
      <c r="X8" s="41"/>
      <c r="Y8" s="57"/>
      <c r="Z8" s="3" t="s">
        <v>12</v>
      </c>
      <c r="AA8" s="57"/>
      <c r="AB8" s="57"/>
      <c r="AC8" s="57"/>
      <c r="AD8" s="58"/>
      <c r="AE8" s="57"/>
      <c r="AF8" s="57"/>
      <c r="AG8" s="57"/>
      <c r="AH8" s="57"/>
      <c r="AJ8" s="43"/>
    </row>
    <row r="9" spans="1:36" x14ac:dyDescent="0.25">
      <c r="A9" s="12">
        <v>35</v>
      </c>
      <c r="B9" s="12">
        <v>6.8900000000000005E-4</v>
      </c>
      <c r="C9" s="12">
        <f>B9*80%</f>
        <v>5.5120000000000006E-4</v>
      </c>
      <c r="D9" s="12">
        <f>1-C9</f>
        <v>0.99944880000000003</v>
      </c>
      <c r="F9" s="12">
        <v>1</v>
      </c>
      <c r="G9" s="19">
        <v>3000</v>
      </c>
      <c r="H9" s="19">
        <v>500</v>
      </c>
      <c r="I9" s="19">
        <v>0</v>
      </c>
      <c r="J9" s="19">
        <f>0.25*G9</f>
        <v>750</v>
      </c>
      <c r="K9" s="19">
        <v>0</v>
      </c>
      <c r="L9" s="19">
        <f t="shared" ref="L9:L28" si="0">G9-SUM(H9:K9)</f>
        <v>1750</v>
      </c>
      <c r="M9" s="13">
        <f>$Z$3*L9</f>
        <v>105</v>
      </c>
      <c r="N9" s="24"/>
      <c r="O9" s="30">
        <f>ii!Q9</f>
        <v>5.5120000000000006E-4</v>
      </c>
      <c r="P9" s="30">
        <f>ii!R9</f>
        <v>9.9944880000000014E-2</v>
      </c>
      <c r="Q9" s="30">
        <f>ii!S9</f>
        <v>0.89950392000000001</v>
      </c>
      <c r="R9" s="30"/>
      <c r="S9" s="1">
        <f>ii!AD9</f>
        <v>1472.7846423999999</v>
      </c>
      <c r="T9" s="1"/>
      <c r="U9" s="30">
        <f>1-B9</f>
        <v>0.99931099999999995</v>
      </c>
      <c r="V9">
        <f t="shared" ref="V9:V28" si="1">1+V10*U9/(1+$V$4)</f>
        <v>14.005239416213334</v>
      </c>
      <c r="W9" s="43">
        <f t="shared" ref="W9:W26" si="2">(1-U9)/(1+$V$4)+W10*U9/(1+$V$4)</f>
        <v>0.46133694553025589</v>
      </c>
      <c r="Y9" s="2">
        <v>0</v>
      </c>
      <c r="Z9" s="2">
        <f t="shared" ref="Z9:Z28" si="3">Y9*$Z$3</f>
        <v>0</v>
      </c>
      <c r="AA9" s="2">
        <f t="shared" ref="AA9:AA27" si="4">Y10*Q9</f>
        <v>6601.3259853083046</v>
      </c>
      <c r="AB9" s="2">
        <f>Y9+Z9-AA9</f>
        <v>-6601.3259853083046</v>
      </c>
      <c r="AC9" s="2">
        <f t="shared" ref="AC9:AC28" si="5">S9+AB9</f>
        <v>-5128.5413429083046</v>
      </c>
      <c r="AD9">
        <f>1</f>
        <v>1</v>
      </c>
      <c r="AE9" s="2">
        <f>AC9*AD9</f>
        <v>-5128.5413429083046</v>
      </c>
      <c r="AF9">
        <f t="shared" ref="AF9:AF28" si="6">(1+$AF$4)^-(F9)</f>
        <v>0.93457943925233644</v>
      </c>
      <c r="AG9" s="2">
        <f>AE9*AF9</f>
        <v>-4793.0292924376681</v>
      </c>
      <c r="AH9" s="2">
        <f>G9</f>
        <v>3000</v>
      </c>
      <c r="AJ9" s="2"/>
    </row>
    <row r="10" spans="1:36" x14ac:dyDescent="0.25">
      <c r="A10" s="12">
        <v>36</v>
      </c>
      <c r="B10" s="12">
        <v>7.2400000000000003E-4</v>
      </c>
      <c r="C10" s="12">
        <f t="shared" ref="C10:C28" si="7">B10*80%</f>
        <v>5.7920000000000009E-4</v>
      </c>
      <c r="D10" s="12">
        <f t="shared" ref="D10:D28" si="8">1-C10</f>
        <v>0.9994208</v>
      </c>
      <c r="F10" s="12">
        <v>2</v>
      </c>
      <c r="G10" s="20">
        <v>3000</v>
      </c>
      <c r="H10" s="20">
        <v>0</v>
      </c>
      <c r="I10" s="20">
        <v>100</v>
      </c>
      <c r="J10" s="20">
        <v>0</v>
      </c>
      <c r="K10" s="20">
        <f>2.5%*G10</f>
        <v>75</v>
      </c>
      <c r="L10" s="20">
        <f t="shared" si="0"/>
        <v>2825</v>
      </c>
      <c r="M10" s="14">
        <f t="shared" ref="M10:M28" si="9">$Z$3*L10</f>
        <v>169.5</v>
      </c>
      <c r="N10" s="24"/>
      <c r="O10" s="30">
        <f>ii!Q10</f>
        <v>5.7920000000000009E-4</v>
      </c>
      <c r="P10" s="30">
        <f>ii!R10</f>
        <v>4.9971040000000001E-2</v>
      </c>
      <c r="Q10" s="30">
        <f>ii!S10</f>
        <v>0.94944976000000003</v>
      </c>
      <c r="S10" s="1">
        <f>ii!AD10</f>
        <v>2609.4797983999997</v>
      </c>
      <c r="T10" s="1"/>
      <c r="U10" s="30">
        <f t="shared" ref="U10:U28" si="10">1-B10</f>
        <v>0.99927600000000005</v>
      </c>
      <c r="V10">
        <f t="shared" si="1"/>
        <v>13.534774452459613</v>
      </c>
      <c r="W10" s="43">
        <f t="shared" si="2"/>
        <v>0.47943175182847597</v>
      </c>
      <c r="Y10" s="2">
        <f t="shared" ref="Y10:Y27" si="11">$V$3*W10-G10*V10</f>
        <v>7338.8518254687588</v>
      </c>
      <c r="Z10" s="2">
        <f t="shared" si="3"/>
        <v>440.33110952812552</v>
      </c>
      <c r="AA10" s="2">
        <f t="shared" si="4"/>
        <v>10147.475809603709</v>
      </c>
      <c r="AB10" s="2">
        <f t="shared" ref="AB10:AB28" si="12">Y10+Z10-AA10</f>
        <v>-2368.2928746068255</v>
      </c>
      <c r="AC10" s="2">
        <f t="shared" si="5"/>
        <v>241.18692379317417</v>
      </c>
      <c r="AD10">
        <f t="shared" ref="AD10:AD28" si="13">AD9*Q9</f>
        <v>0.89950392000000001</v>
      </c>
      <c r="AE10" s="2">
        <f t="shared" ref="AE10:AE28" si="14">AC10*AD10</f>
        <v>216.94858340470145</v>
      </c>
      <c r="AF10">
        <f t="shared" si="6"/>
        <v>0.87343872827321156</v>
      </c>
      <c r="AG10" s="2">
        <f t="shared" ref="AG10:AG28" si="15">AE10*AF10</f>
        <v>189.4912947896772</v>
      </c>
      <c r="AH10" s="2">
        <f t="shared" ref="AH10:AH28" si="16">G10*AD10*AF9</f>
        <v>2521.9736074766352</v>
      </c>
      <c r="AJ10" s="2"/>
    </row>
    <row r="11" spans="1:36" x14ac:dyDescent="0.25">
      <c r="A11" s="12">
        <v>37</v>
      </c>
      <c r="B11" s="12">
        <v>7.6499999999999995E-4</v>
      </c>
      <c r="C11" s="12">
        <f t="shared" si="7"/>
        <v>6.1200000000000002E-4</v>
      </c>
      <c r="D11" s="12">
        <f t="shared" si="8"/>
        <v>0.99938800000000005</v>
      </c>
      <c r="F11" s="12">
        <v>3</v>
      </c>
      <c r="G11" s="20">
        <v>3000</v>
      </c>
      <c r="H11" s="20">
        <v>0</v>
      </c>
      <c r="I11" s="20">
        <v>100</v>
      </c>
      <c r="J11" s="20">
        <v>0</v>
      </c>
      <c r="K11" s="20">
        <f t="shared" ref="K11:K28" si="17">2.5%*G11</f>
        <v>75</v>
      </c>
      <c r="L11" s="20">
        <f t="shared" si="0"/>
        <v>2825</v>
      </c>
      <c r="M11" s="14">
        <f t="shared" si="9"/>
        <v>169.5</v>
      </c>
      <c r="N11" s="24"/>
      <c r="O11" s="30">
        <f>ii!Q11</f>
        <v>6.1200000000000002E-4</v>
      </c>
      <c r="P11" s="30">
        <f>ii!R11</f>
        <v>9.9938800000000001E-3</v>
      </c>
      <c r="Q11" s="30">
        <f>ii!S11</f>
        <v>0.98939412000000004</v>
      </c>
      <c r="S11" s="1">
        <f>ii!AD11</f>
        <v>2834.9540372000001</v>
      </c>
      <c r="T11" s="1"/>
      <c r="U11" s="30">
        <f t="shared" si="10"/>
        <v>0.99923499999999998</v>
      </c>
      <c r="V11">
        <f t="shared" si="1"/>
        <v>13.045610452525626</v>
      </c>
      <c r="W11" s="43">
        <f t="shared" si="2"/>
        <v>0.49824575182593706</v>
      </c>
      <c r="Y11" s="2">
        <f t="shared" si="11"/>
        <v>10687.743825016827</v>
      </c>
      <c r="Z11" s="2">
        <f t="shared" si="3"/>
        <v>641.26462950100961</v>
      </c>
      <c r="AA11" s="2">
        <f t="shared" si="4"/>
        <v>14019.312310537036</v>
      </c>
      <c r="AB11" s="2">
        <f t="shared" si="12"/>
        <v>-2690.3038560191999</v>
      </c>
      <c r="AC11" s="2">
        <f t="shared" si="5"/>
        <v>144.65018118080025</v>
      </c>
      <c r="AD11">
        <f t="shared" si="13"/>
        <v>0.85403378096305926</v>
      </c>
      <c r="AE11" s="2">
        <f t="shared" si="14"/>
        <v>123.53614115083039</v>
      </c>
      <c r="AF11">
        <f t="shared" si="6"/>
        <v>0.81629787689085187</v>
      </c>
      <c r="AG11" s="2">
        <f t="shared" si="15"/>
        <v>100.84228974071145</v>
      </c>
      <c r="AH11" s="2">
        <f t="shared" si="16"/>
        <v>2237.838538640211</v>
      </c>
      <c r="AJ11" s="2"/>
    </row>
    <row r="12" spans="1:36" x14ac:dyDescent="0.25">
      <c r="A12" s="12">
        <v>38</v>
      </c>
      <c r="B12" s="12">
        <v>8.1300000000000003E-4</v>
      </c>
      <c r="C12" s="12">
        <f t="shared" si="7"/>
        <v>6.5040000000000009E-4</v>
      </c>
      <c r="D12" s="12">
        <f t="shared" si="8"/>
        <v>0.99934959999999995</v>
      </c>
      <c r="F12" s="12">
        <v>4</v>
      </c>
      <c r="G12" s="20">
        <v>3000</v>
      </c>
      <c r="H12" s="20">
        <v>0</v>
      </c>
      <c r="I12" s="20">
        <v>100</v>
      </c>
      <c r="J12" s="20">
        <v>0</v>
      </c>
      <c r="K12" s="20">
        <f t="shared" si="17"/>
        <v>75</v>
      </c>
      <c r="L12" s="20">
        <f t="shared" si="0"/>
        <v>2825</v>
      </c>
      <c r="M12" s="14">
        <f t="shared" si="9"/>
        <v>169.5</v>
      </c>
      <c r="N12" s="24"/>
      <c r="O12" s="30">
        <f>ii!Q12</f>
        <v>6.5040000000000009E-4</v>
      </c>
      <c r="P12" s="30">
        <f>ii!R12</f>
        <v>9.9934959999999993E-3</v>
      </c>
      <c r="Q12" s="30">
        <f>ii!S12</f>
        <v>0.98935610399999996</v>
      </c>
      <c r="S12" s="1">
        <f>ii!AD12</f>
        <v>2798.4198723199997</v>
      </c>
      <c r="T12" s="1"/>
      <c r="U12" s="30">
        <f t="shared" si="10"/>
        <v>0.99918700000000005</v>
      </c>
      <c r="V12">
        <f t="shared" si="1"/>
        <v>12.537025695283543</v>
      </c>
      <c r="W12" s="43">
        <f t="shared" si="2"/>
        <v>0.51780670402755558</v>
      </c>
      <c r="Y12" s="2">
        <f t="shared" si="11"/>
        <v>14169.593316904931</v>
      </c>
      <c r="Z12" s="2">
        <f t="shared" si="3"/>
        <v>850.17559901429581</v>
      </c>
      <c r="AA12" s="2">
        <f t="shared" si="4"/>
        <v>17600.189932488523</v>
      </c>
      <c r="AB12" s="2">
        <f t="shared" si="12"/>
        <v>-2580.4210165692966</v>
      </c>
      <c r="AC12" s="2">
        <f t="shared" si="5"/>
        <v>217.99885575070311</v>
      </c>
      <c r="AD12">
        <f t="shared" si="13"/>
        <v>0.84497600116621885</v>
      </c>
      <c r="AE12" s="2">
        <f t="shared" si="14"/>
        <v>184.20380139104049</v>
      </c>
      <c r="AF12">
        <f t="shared" si="6"/>
        <v>0.7628952120475252</v>
      </c>
      <c r="AG12" s="2">
        <f t="shared" si="15"/>
        <v>140.52819812217805</v>
      </c>
      <c r="AH12" s="2">
        <f t="shared" si="16"/>
        <v>2069.2563473271193</v>
      </c>
      <c r="AJ12" s="2"/>
    </row>
    <row r="13" spans="1:36" x14ac:dyDescent="0.25">
      <c r="A13" s="12">
        <v>39</v>
      </c>
      <c r="B13" s="12">
        <v>8.7000000000000001E-4</v>
      </c>
      <c r="C13" s="12">
        <f t="shared" si="7"/>
        <v>6.96E-4</v>
      </c>
      <c r="D13" s="12">
        <f t="shared" si="8"/>
        <v>0.99930399999999997</v>
      </c>
      <c r="F13" s="12">
        <v>5</v>
      </c>
      <c r="G13" s="20">
        <v>3000</v>
      </c>
      <c r="H13" s="20">
        <v>0</v>
      </c>
      <c r="I13" s="20">
        <v>100</v>
      </c>
      <c r="J13" s="20">
        <v>0</v>
      </c>
      <c r="K13" s="20">
        <f t="shared" si="17"/>
        <v>75</v>
      </c>
      <c r="L13" s="20">
        <f t="shared" si="0"/>
        <v>2825</v>
      </c>
      <c r="M13" s="14">
        <f t="shared" si="9"/>
        <v>169.5</v>
      </c>
      <c r="N13" s="24"/>
      <c r="O13" s="30">
        <f>ii!Q13</f>
        <v>6.96E-4</v>
      </c>
      <c r="P13" s="30">
        <f>ii!R13</f>
        <v>9.9930399999999999E-3</v>
      </c>
      <c r="Q13" s="30">
        <f>ii!S13</f>
        <v>0.98931095999999996</v>
      </c>
      <c r="S13" s="1">
        <f>ii!AD13</f>
        <v>2761.1657960000002</v>
      </c>
      <c r="T13" s="1"/>
      <c r="U13" s="30">
        <f t="shared" si="10"/>
        <v>0.99912999999999996</v>
      </c>
      <c r="V13">
        <f t="shared" si="1"/>
        <v>12.008269446154607</v>
      </c>
      <c r="W13" s="43">
        <f t="shared" si="2"/>
        <v>0.53814348284020697</v>
      </c>
      <c r="Y13" s="2">
        <f t="shared" si="11"/>
        <v>17789.539945556877</v>
      </c>
      <c r="Z13" s="2">
        <f t="shared" si="3"/>
        <v>1067.3723967334126</v>
      </c>
      <c r="AA13" s="2">
        <f t="shared" si="4"/>
        <v>21322.493025769512</v>
      </c>
      <c r="AB13" s="2">
        <f t="shared" si="12"/>
        <v>-2465.5806834792238</v>
      </c>
      <c r="AC13" s="2">
        <f t="shared" si="5"/>
        <v>295.58511252077642</v>
      </c>
      <c r="AD13">
        <f t="shared" si="13"/>
        <v>0.83598216448730966</v>
      </c>
      <c r="AE13" s="2">
        <f t="shared" si="14"/>
        <v>247.10388215534365</v>
      </c>
      <c r="AF13">
        <f t="shared" si="6"/>
        <v>0.71298617948366838</v>
      </c>
      <c r="AG13" s="2">
        <f t="shared" si="15"/>
        <v>176.1816528735211</v>
      </c>
      <c r="AH13" s="2">
        <f t="shared" si="16"/>
        <v>1913.3003719334856</v>
      </c>
      <c r="AJ13" s="2"/>
    </row>
    <row r="14" spans="1:36" x14ac:dyDescent="0.25">
      <c r="A14" s="12">
        <v>40</v>
      </c>
      <c r="B14" s="12">
        <v>9.3700000000000001E-4</v>
      </c>
      <c r="C14" s="12">
        <f t="shared" si="7"/>
        <v>7.4960000000000001E-4</v>
      </c>
      <c r="D14" s="12">
        <f t="shared" si="8"/>
        <v>0.99925039999999998</v>
      </c>
      <c r="F14" s="12">
        <v>6</v>
      </c>
      <c r="G14" s="20">
        <v>3000</v>
      </c>
      <c r="H14" s="20">
        <v>0</v>
      </c>
      <c r="I14" s="20">
        <v>100</v>
      </c>
      <c r="J14" s="20">
        <v>0</v>
      </c>
      <c r="K14" s="20">
        <f t="shared" si="17"/>
        <v>75</v>
      </c>
      <c r="L14" s="20">
        <f t="shared" si="0"/>
        <v>2825</v>
      </c>
      <c r="M14" s="14">
        <f t="shared" si="9"/>
        <v>169.5</v>
      </c>
      <c r="N14" s="24"/>
      <c r="O14" s="30">
        <f>ii!Q14</f>
        <v>7.4960000000000001E-4</v>
      </c>
      <c r="P14" s="30">
        <f>ii!R14</f>
        <v>9.9925039999999993E-3</v>
      </c>
      <c r="Q14" s="30">
        <f>ii!S14</f>
        <v>0.98925789600000003</v>
      </c>
      <c r="S14" s="1">
        <f>ii!AD14</f>
        <v>2723.1122715199999</v>
      </c>
      <c r="T14" s="1"/>
      <c r="U14" s="30">
        <f t="shared" si="10"/>
        <v>0.99906300000000003</v>
      </c>
      <c r="V14">
        <f t="shared" si="1"/>
        <v>11.458569179186686</v>
      </c>
      <c r="W14" s="43">
        <f t="shared" si="2"/>
        <v>0.5592858008005116</v>
      </c>
      <c r="Y14" s="2">
        <f t="shared" si="11"/>
        <v>21552.872542491103</v>
      </c>
      <c r="Z14" s="2">
        <f t="shared" si="3"/>
        <v>1293.172352549466</v>
      </c>
      <c r="AA14" s="2">
        <f t="shared" si="4"/>
        <v>25191.599016850138</v>
      </c>
      <c r="AB14" s="2">
        <f t="shared" si="12"/>
        <v>-2345.5541218095677</v>
      </c>
      <c r="AC14" s="2">
        <f t="shared" si="5"/>
        <v>377.55814971043219</v>
      </c>
      <c r="AD14">
        <f t="shared" si="13"/>
        <v>0.82704631769181824</v>
      </c>
      <c r="AE14" s="2">
        <f t="shared" si="14"/>
        <v>312.25807743254916</v>
      </c>
      <c r="AF14">
        <f t="shared" si="6"/>
        <v>0.66634222381651254</v>
      </c>
      <c r="AG14" s="2">
        <f t="shared" si="15"/>
        <v>208.07074172107357</v>
      </c>
      <c r="AH14" s="2">
        <f t="shared" si="16"/>
        <v>1769.0177829213771</v>
      </c>
      <c r="AJ14" s="2"/>
    </row>
    <row r="15" spans="1:36" x14ac:dyDescent="0.25">
      <c r="A15" s="12">
        <v>41</v>
      </c>
      <c r="B15" s="12">
        <v>1.0139999999999999E-3</v>
      </c>
      <c r="C15" s="12">
        <f t="shared" si="7"/>
        <v>8.1119999999999999E-4</v>
      </c>
      <c r="D15" s="12">
        <f t="shared" si="8"/>
        <v>0.99918879999999999</v>
      </c>
      <c r="F15" s="12">
        <v>7</v>
      </c>
      <c r="G15" s="20">
        <v>3000</v>
      </c>
      <c r="H15" s="20">
        <v>0</v>
      </c>
      <c r="I15" s="20">
        <v>100</v>
      </c>
      <c r="J15" s="20">
        <v>0</v>
      </c>
      <c r="K15" s="20">
        <f t="shared" si="17"/>
        <v>75</v>
      </c>
      <c r="L15" s="20">
        <f t="shared" si="0"/>
        <v>2825</v>
      </c>
      <c r="M15" s="14">
        <f t="shared" si="9"/>
        <v>169.5</v>
      </c>
      <c r="N15" s="24"/>
      <c r="O15" s="30">
        <f>ii!Q15</f>
        <v>8.1119999999999999E-4</v>
      </c>
      <c r="P15" s="30">
        <f>ii!R15</f>
        <v>9.9918880000000009E-3</v>
      </c>
      <c r="Q15" s="30">
        <f>ii!S15</f>
        <v>0.98919691200000004</v>
      </c>
      <c r="S15" s="1">
        <f>ii!AD15</f>
        <v>2684.2600836800002</v>
      </c>
      <c r="T15" s="1"/>
      <c r="U15" s="30">
        <f t="shared" si="10"/>
        <v>0.99898600000000004</v>
      </c>
      <c r="V15">
        <f t="shared" si="1"/>
        <v>10.887113171395752</v>
      </c>
      <c r="W15" s="43">
        <f t="shared" si="2"/>
        <v>0.58126487802323978</v>
      </c>
      <c r="Y15" s="2">
        <f t="shared" si="11"/>
        <v>25465.148288136723</v>
      </c>
      <c r="Z15" s="2">
        <f t="shared" si="3"/>
        <v>1527.9088972882032</v>
      </c>
      <c r="AA15" s="2">
        <f t="shared" si="4"/>
        <v>29213.259936395531</v>
      </c>
      <c r="AB15" s="2">
        <f t="shared" si="12"/>
        <v>-2220.2027509706058</v>
      </c>
      <c r="AC15" s="2">
        <f t="shared" si="5"/>
        <v>464.05733270939436</v>
      </c>
      <c r="AD15">
        <f t="shared" si="13"/>
        <v>0.81816210013435575</v>
      </c>
      <c r="AE15" s="2">
        <f t="shared" si="14"/>
        <v>379.67412191226555</v>
      </c>
      <c r="AF15">
        <f t="shared" si="6"/>
        <v>0.62274974188459109</v>
      </c>
      <c r="AG15" s="2">
        <f t="shared" si="15"/>
        <v>236.44196142112213</v>
      </c>
      <c r="AH15" s="2">
        <f t="shared" si="16"/>
        <v>1635.5278597377444</v>
      </c>
      <c r="AJ15" s="2"/>
    </row>
    <row r="16" spans="1:36" x14ac:dyDescent="0.25">
      <c r="A16" s="12">
        <v>42</v>
      </c>
      <c r="B16" s="12">
        <v>1.1039999999999999E-3</v>
      </c>
      <c r="C16" s="12">
        <f t="shared" si="7"/>
        <v>8.832E-4</v>
      </c>
      <c r="D16" s="12">
        <f t="shared" si="8"/>
        <v>0.99911680000000003</v>
      </c>
      <c r="F16" s="12">
        <v>8</v>
      </c>
      <c r="G16" s="20">
        <v>3000</v>
      </c>
      <c r="H16" s="20">
        <v>0</v>
      </c>
      <c r="I16" s="20">
        <v>100</v>
      </c>
      <c r="J16" s="20">
        <v>0</v>
      </c>
      <c r="K16" s="20">
        <f t="shared" si="17"/>
        <v>75</v>
      </c>
      <c r="L16" s="20">
        <f t="shared" si="0"/>
        <v>2825</v>
      </c>
      <c r="M16" s="14">
        <f t="shared" si="9"/>
        <v>169.5</v>
      </c>
      <c r="N16" s="24"/>
      <c r="O16" s="30">
        <f>ii!Q16</f>
        <v>8.832E-4</v>
      </c>
      <c r="P16" s="30">
        <f>ii!R16</f>
        <v>9.9911679999999999E-3</v>
      </c>
      <c r="Q16" s="30">
        <f>ii!S16</f>
        <v>0.98912563200000003</v>
      </c>
      <c r="S16" s="1">
        <f>ii!AD16</f>
        <v>2644.3694451199995</v>
      </c>
      <c r="T16" s="1"/>
      <c r="U16" s="30">
        <f t="shared" si="10"/>
        <v>0.99889600000000001</v>
      </c>
      <c r="V16">
        <f t="shared" si="1"/>
        <v>10.293034835574854</v>
      </c>
      <c r="W16" s="43">
        <f t="shared" si="2"/>
        <v>0.60411404478558206</v>
      </c>
      <c r="Y16" s="2">
        <f t="shared" si="11"/>
        <v>29532.299971833647</v>
      </c>
      <c r="Z16" s="2">
        <f t="shared" si="3"/>
        <v>1771.9379983100187</v>
      </c>
      <c r="AA16" s="2">
        <f t="shared" si="4"/>
        <v>33393.339818242224</v>
      </c>
      <c r="AB16" s="2">
        <f t="shared" si="12"/>
        <v>-2089.1018480985585</v>
      </c>
      <c r="AC16" s="2">
        <f t="shared" si="5"/>
        <v>555.26759702144091</v>
      </c>
      <c r="AD16">
        <f t="shared" si="13"/>
        <v>0.80932342296833948</v>
      </c>
      <c r="AE16" s="2">
        <f t="shared" si="14"/>
        <v>449.39107228479708</v>
      </c>
      <c r="AF16">
        <f t="shared" si="6"/>
        <v>0.5820091045650384</v>
      </c>
      <c r="AG16" s="2">
        <f t="shared" si="15"/>
        <v>261.54969557999721</v>
      </c>
      <c r="AH16" s="2">
        <f t="shared" si="16"/>
        <v>1512.0178582640615</v>
      </c>
      <c r="AJ16" s="2"/>
    </row>
    <row r="17" spans="1:36" x14ac:dyDescent="0.25">
      <c r="A17" s="12">
        <v>43</v>
      </c>
      <c r="B17" s="12">
        <v>1.2080000000000001E-3</v>
      </c>
      <c r="C17" s="12">
        <f t="shared" si="7"/>
        <v>9.6640000000000007E-4</v>
      </c>
      <c r="D17" s="12">
        <f t="shared" si="8"/>
        <v>0.99903359999999997</v>
      </c>
      <c r="F17" s="12">
        <v>9</v>
      </c>
      <c r="G17" s="20">
        <v>3000</v>
      </c>
      <c r="H17" s="20">
        <v>0</v>
      </c>
      <c r="I17" s="20">
        <v>100</v>
      </c>
      <c r="J17" s="20">
        <v>0</v>
      </c>
      <c r="K17" s="20">
        <f t="shared" si="17"/>
        <v>75</v>
      </c>
      <c r="L17" s="20">
        <f t="shared" si="0"/>
        <v>2825</v>
      </c>
      <c r="M17" s="14">
        <f t="shared" si="9"/>
        <v>169.5</v>
      </c>
      <c r="N17" s="24"/>
      <c r="O17" s="30">
        <f>ii!Q17</f>
        <v>9.6640000000000007E-4</v>
      </c>
      <c r="P17" s="30">
        <f>ii!R17</f>
        <v>9.9903360000000007E-3</v>
      </c>
      <c r="Q17" s="30">
        <f>ii!S17</f>
        <v>0.98904326399999998</v>
      </c>
      <c r="S17" s="1">
        <f>ii!AD17</f>
        <v>2603.3612115199999</v>
      </c>
      <c r="T17" s="1"/>
      <c r="U17" s="30">
        <f t="shared" si="10"/>
        <v>0.99879200000000001</v>
      </c>
      <c r="V17">
        <f t="shared" si="1"/>
        <v>9.675437912453198</v>
      </c>
      <c r="W17" s="43">
        <f t="shared" si="2"/>
        <v>0.62786777259795357</v>
      </c>
      <c r="Y17" s="2">
        <f t="shared" si="11"/>
        <v>33760.463522435763</v>
      </c>
      <c r="Z17" s="2">
        <f t="shared" si="3"/>
        <v>2025.6278113461458</v>
      </c>
      <c r="AA17" s="2">
        <f t="shared" si="4"/>
        <v>37738.107589194668</v>
      </c>
      <c r="AB17" s="2">
        <f t="shared" si="12"/>
        <v>-1952.0162554127601</v>
      </c>
      <c r="AC17" s="2">
        <f t="shared" si="5"/>
        <v>651.3449561072398</v>
      </c>
      <c r="AD17">
        <f t="shared" si="13"/>
        <v>0.80052254223596209</v>
      </c>
      <c r="AE17" s="2">
        <f t="shared" si="14"/>
        <v>521.41632013553874</v>
      </c>
      <c r="AF17">
        <f t="shared" si="6"/>
        <v>0.54393374258414806</v>
      </c>
      <c r="AG17" s="2">
        <f t="shared" si="15"/>
        <v>283.61593045577786</v>
      </c>
      <c r="AH17" s="2">
        <f t="shared" si="16"/>
        <v>1397.7342239726413</v>
      </c>
      <c r="AJ17" s="2"/>
    </row>
    <row r="18" spans="1:36" x14ac:dyDescent="0.25">
      <c r="A18" s="12">
        <v>44</v>
      </c>
      <c r="B18" s="12">
        <v>1.3270000000000001E-3</v>
      </c>
      <c r="C18" s="12">
        <f t="shared" si="7"/>
        <v>1.0616E-3</v>
      </c>
      <c r="D18" s="12">
        <f t="shared" si="8"/>
        <v>0.9989384</v>
      </c>
      <c r="F18" s="12">
        <v>10</v>
      </c>
      <c r="G18" s="20">
        <v>3000</v>
      </c>
      <c r="H18" s="20">
        <v>0</v>
      </c>
      <c r="I18" s="20">
        <v>100</v>
      </c>
      <c r="J18" s="20">
        <v>0</v>
      </c>
      <c r="K18" s="20">
        <f t="shared" si="17"/>
        <v>75</v>
      </c>
      <c r="L18" s="20">
        <f t="shared" si="0"/>
        <v>2825</v>
      </c>
      <c r="M18" s="14">
        <f t="shared" si="9"/>
        <v>169.5</v>
      </c>
      <c r="N18" s="24"/>
      <c r="O18" s="30">
        <f>ii!Q18</f>
        <v>1.0616E-3</v>
      </c>
      <c r="P18" s="30">
        <f>ii!R18</f>
        <v>9.9893840000000005E-3</v>
      </c>
      <c r="Q18" s="30">
        <f>ii!S18</f>
        <v>0.98894901599999996</v>
      </c>
      <c r="S18" s="1">
        <f>ii!AD18</f>
        <v>2561.1563432000003</v>
      </c>
      <c r="T18" s="1"/>
      <c r="U18" s="30">
        <f t="shared" si="10"/>
        <v>0.99867300000000003</v>
      </c>
      <c r="V18">
        <f t="shared" si="1"/>
        <v>9.0333677371778371</v>
      </c>
      <c r="W18" s="43">
        <f t="shared" si="2"/>
        <v>0.65256277933931361</v>
      </c>
      <c r="Y18" s="2">
        <f t="shared" si="11"/>
        <v>38156.174722397853</v>
      </c>
      <c r="Z18" s="2">
        <f t="shared" si="3"/>
        <v>2289.370483343871</v>
      </c>
      <c r="AA18" s="2">
        <f t="shared" si="4"/>
        <v>42254.250690043482</v>
      </c>
      <c r="AB18" s="2">
        <f t="shared" si="12"/>
        <v>-1808.7054843017613</v>
      </c>
      <c r="AC18" s="2">
        <f t="shared" si="5"/>
        <v>752.45085889823895</v>
      </c>
      <c r="AD18">
        <f t="shared" si="13"/>
        <v>0.79175142807863375</v>
      </c>
      <c r="AE18" s="2">
        <f t="shared" si="14"/>
        <v>595.75404209167527</v>
      </c>
      <c r="AF18">
        <f t="shared" si="6"/>
        <v>0.5083492921347178</v>
      </c>
      <c r="AG18" s="2">
        <f t="shared" si="15"/>
        <v>302.85114558369997</v>
      </c>
      <c r="AH18" s="2">
        <f t="shared" si="16"/>
        <v>1291.9809524134655</v>
      </c>
      <c r="AJ18" s="2"/>
    </row>
    <row r="19" spans="1:36" x14ac:dyDescent="0.25">
      <c r="A19" s="12">
        <v>45</v>
      </c>
      <c r="B19" s="12">
        <v>1.4649999999999999E-3</v>
      </c>
      <c r="C19" s="12">
        <f t="shared" si="7"/>
        <v>1.1720000000000001E-3</v>
      </c>
      <c r="D19" s="12">
        <f t="shared" si="8"/>
        <v>0.99882800000000005</v>
      </c>
      <c r="F19" s="12">
        <v>11</v>
      </c>
      <c r="G19" s="20">
        <v>3000</v>
      </c>
      <c r="H19" s="20">
        <v>0</v>
      </c>
      <c r="I19" s="20">
        <v>100</v>
      </c>
      <c r="J19" s="20">
        <v>0</v>
      </c>
      <c r="K19" s="20">
        <f t="shared" si="17"/>
        <v>75</v>
      </c>
      <c r="L19" s="20">
        <f t="shared" si="0"/>
        <v>2825</v>
      </c>
      <c r="M19" s="14">
        <f t="shared" si="9"/>
        <v>169.5</v>
      </c>
      <c r="N19" s="24"/>
      <c r="O19" s="30">
        <f>ii!Q19</f>
        <v>1.1720000000000001E-3</v>
      </c>
      <c r="P19" s="30">
        <f>ii!R19</f>
        <v>9.9882800000000004E-3</v>
      </c>
      <c r="Q19" s="30">
        <f>ii!S19</f>
        <v>0.98883972000000009</v>
      </c>
      <c r="S19" s="1">
        <f>ii!AD19</f>
        <v>2517.4355684000002</v>
      </c>
      <c r="T19" s="1"/>
      <c r="U19" s="30">
        <f t="shared" si="10"/>
        <v>0.99853499999999995</v>
      </c>
      <c r="V19">
        <f t="shared" si="1"/>
        <v>8.3658038683983165</v>
      </c>
      <c r="W19" s="43">
        <f t="shared" si="2"/>
        <v>0.67823831275391055</v>
      </c>
      <c r="Y19" s="2">
        <f t="shared" si="11"/>
        <v>42726.419670196105</v>
      </c>
      <c r="Z19" s="2">
        <f t="shared" si="3"/>
        <v>2563.5851802117663</v>
      </c>
      <c r="AA19" s="2">
        <f t="shared" si="4"/>
        <v>46948.658790358269</v>
      </c>
      <c r="AB19" s="2">
        <f t="shared" si="12"/>
        <v>-1658.6539399503963</v>
      </c>
      <c r="AC19" s="2">
        <f t="shared" si="5"/>
        <v>858.78162844960389</v>
      </c>
      <c r="AD19">
        <f t="shared" si="13"/>
        <v>0.78300179571495954</v>
      </c>
      <c r="AE19" s="2">
        <f t="shared" si="14"/>
        <v>672.42755720305706</v>
      </c>
      <c r="AF19">
        <f t="shared" si="6"/>
        <v>0.47509279638758667</v>
      </c>
      <c r="AG19" s="2">
        <f t="shared" si="15"/>
        <v>319.4654885196743</v>
      </c>
      <c r="AH19" s="2">
        <f t="shared" si="16"/>
        <v>1194.1152257757378</v>
      </c>
      <c r="AJ19" s="2"/>
    </row>
    <row r="20" spans="1:36" x14ac:dyDescent="0.25">
      <c r="A20" s="12">
        <v>46</v>
      </c>
      <c r="B20" s="12">
        <v>1.622E-3</v>
      </c>
      <c r="C20" s="12">
        <f t="shared" si="7"/>
        <v>1.2976000000000001E-3</v>
      </c>
      <c r="D20" s="12">
        <f t="shared" si="8"/>
        <v>0.99870239999999999</v>
      </c>
      <c r="F20" s="12">
        <v>12</v>
      </c>
      <c r="G20" s="20">
        <v>3000</v>
      </c>
      <c r="H20" s="20">
        <v>0</v>
      </c>
      <c r="I20" s="20">
        <v>100</v>
      </c>
      <c r="J20" s="20">
        <v>0</v>
      </c>
      <c r="K20" s="20">
        <f t="shared" si="17"/>
        <v>75</v>
      </c>
      <c r="L20" s="20">
        <f t="shared" si="0"/>
        <v>2825</v>
      </c>
      <c r="M20" s="14">
        <f t="shared" si="9"/>
        <v>169.5</v>
      </c>
      <c r="N20" s="24"/>
      <c r="O20" s="30">
        <f>ii!Q20</f>
        <v>1.2976000000000001E-3</v>
      </c>
      <c r="P20" s="30">
        <f>ii!R20</f>
        <v>9.9870240000000006E-3</v>
      </c>
      <c r="Q20" s="30">
        <f>ii!S20</f>
        <v>0.98871537600000003</v>
      </c>
      <c r="S20" s="1">
        <f>ii!AD20</f>
        <v>2472.2003782399997</v>
      </c>
      <c r="T20" s="1"/>
      <c r="U20" s="30">
        <f t="shared" si="10"/>
        <v>0.99837799999999999</v>
      </c>
      <c r="V20">
        <f t="shared" si="1"/>
        <v>7.6716750270488756</v>
      </c>
      <c r="W20" s="43">
        <f t="shared" si="2"/>
        <v>0.70493557588273525</v>
      </c>
      <c r="Y20" s="2">
        <f t="shared" si="11"/>
        <v>47478.532507126904</v>
      </c>
      <c r="Z20" s="2">
        <f t="shared" si="3"/>
        <v>2848.7119504276143</v>
      </c>
      <c r="AA20" s="2">
        <f t="shared" si="4"/>
        <v>51828.954227390321</v>
      </c>
      <c r="AB20" s="2">
        <f t="shared" si="12"/>
        <v>-1501.7097698358048</v>
      </c>
      <c r="AC20" s="2">
        <f t="shared" si="5"/>
        <v>970.49060840419497</v>
      </c>
      <c r="AD20">
        <f t="shared" si="13"/>
        <v>0.77426327643427784</v>
      </c>
      <c r="AE20" s="2">
        <f t="shared" si="14"/>
        <v>751.41523821172768</v>
      </c>
      <c r="AF20">
        <f t="shared" si="6"/>
        <v>0.44401195924073528</v>
      </c>
      <c r="AG20" s="2">
        <f t="shared" si="15"/>
        <v>333.63735212173304</v>
      </c>
      <c r="AH20" s="2">
        <f t="shared" si="16"/>
        <v>1103.5407154241282</v>
      </c>
      <c r="AJ20" s="2"/>
    </row>
    <row r="21" spans="1:36" x14ac:dyDescent="0.25">
      <c r="A21" s="12">
        <v>47</v>
      </c>
      <c r="B21" s="12">
        <v>1.802E-3</v>
      </c>
      <c r="C21" s="12">
        <f t="shared" si="7"/>
        <v>1.4416000000000001E-3</v>
      </c>
      <c r="D21" s="12">
        <f t="shared" si="8"/>
        <v>0.99855839999999996</v>
      </c>
      <c r="F21" s="12">
        <v>13</v>
      </c>
      <c r="G21" s="20">
        <v>3000</v>
      </c>
      <c r="H21" s="20">
        <v>0</v>
      </c>
      <c r="I21" s="20">
        <v>100</v>
      </c>
      <c r="J21" s="20">
        <v>0</v>
      </c>
      <c r="K21" s="20">
        <f t="shared" si="17"/>
        <v>75</v>
      </c>
      <c r="L21" s="20">
        <f t="shared" si="0"/>
        <v>2825</v>
      </c>
      <c r="M21" s="14">
        <f t="shared" si="9"/>
        <v>169.5</v>
      </c>
      <c r="N21" s="24"/>
      <c r="O21" s="30">
        <f>ii!Q21</f>
        <v>1.4416000000000001E-3</v>
      </c>
      <c r="P21" s="30">
        <f>ii!R21</f>
        <v>9.9855840000000005E-3</v>
      </c>
      <c r="Q21" s="30">
        <f>ii!S21</f>
        <v>0.98857281599999991</v>
      </c>
      <c r="S21" s="1">
        <f>ii!AD21</f>
        <v>2425.1320241600001</v>
      </c>
      <c r="T21" s="1"/>
      <c r="U21" s="30">
        <f t="shared" si="10"/>
        <v>0.99819800000000003</v>
      </c>
      <c r="V21">
        <f t="shared" si="1"/>
        <v>6.9498146274565658</v>
      </c>
      <c r="W21" s="43">
        <f t="shared" si="2"/>
        <v>0.73269943740551646</v>
      </c>
      <c r="Y21" s="2">
        <f t="shared" si="11"/>
        <v>52420.499858181953</v>
      </c>
      <c r="Z21" s="2">
        <f t="shared" si="3"/>
        <v>3145.2299914909172</v>
      </c>
      <c r="AA21" s="2">
        <f t="shared" si="4"/>
        <v>56903.08613305632</v>
      </c>
      <c r="AB21" s="2">
        <f t="shared" si="12"/>
        <v>-1337.3562833834512</v>
      </c>
      <c r="AC21" s="2">
        <f t="shared" si="5"/>
        <v>1087.7757407765489</v>
      </c>
      <c r="AD21">
        <f t="shared" si="13"/>
        <v>0.76552600648270896</v>
      </c>
      <c r="AE21" s="2">
        <f t="shared" si="14"/>
        <v>832.72061878544196</v>
      </c>
      <c r="AF21">
        <f t="shared" si="6"/>
        <v>0.41496444788853759</v>
      </c>
      <c r="AG21" s="2">
        <f t="shared" si="15"/>
        <v>345.54945181970231</v>
      </c>
      <c r="AH21" s="2">
        <f t="shared" si="16"/>
        <v>1019.7081059643702</v>
      </c>
      <c r="AJ21" s="2"/>
    </row>
    <row r="22" spans="1:36" x14ac:dyDescent="0.25">
      <c r="A22" s="12">
        <v>48</v>
      </c>
      <c r="B22" s="12">
        <v>2.0079999999999998E-3</v>
      </c>
      <c r="C22" s="12">
        <f t="shared" si="7"/>
        <v>1.6064E-3</v>
      </c>
      <c r="D22" s="12">
        <f t="shared" si="8"/>
        <v>0.99839359999999999</v>
      </c>
      <c r="F22" s="12">
        <v>14</v>
      </c>
      <c r="G22" s="20">
        <v>3000</v>
      </c>
      <c r="H22" s="20">
        <v>0</v>
      </c>
      <c r="I22" s="20">
        <v>100</v>
      </c>
      <c r="J22" s="20">
        <v>0</v>
      </c>
      <c r="K22" s="20">
        <f t="shared" si="17"/>
        <v>75</v>
      </c>
      <c r="L22" s="20">
        <f t="shared" si="0"/>
        <v>2825</v>
      </c>
      <c r="M22" s="14">
        <f t="shared" si="9"/>
        <v>169.5</v>
      </c>
      <c r="N22" s="24"/>
      <c r="O22" s="30">
        <f>ii!Q22</f>
        <v>1.6064E-3</v>
      </c>
      <c r="P22" s="30">
        <f>ii!R22</f>
        <v>9.9839360000000005E-3</v>
      </c>
      <c r="Q22" s="30">
        <f>ii!S22</f>
        <v>0.98840966399999997</v>
      </c>
      <c r="S22" s="1">
        <f>ii!AD22</f>
        <v>2375.9922099200003</v>
      </c>
      <c r="T22" s="1"/>
      <c r="U22" s="30">
        <f t="shared" si="10"/>
        <v>0.99799199999999999</v>
      </c>
      <c r="V22">
        <f t="shared" si="1"/>
        <v>6.1989777704972644</v>
      </c>
      <c r="W22" s="43">
        <f t="shared" si="2"/>
        <v>0.76157777805779736</v>
      </c>
      <c r="Y22" s="2">
        <f t="shared" si="11"/>
        <v>57560.844494287943</v>
      </c>
      <c r="Z22" s="2">
        <f t="shared" si="3"/>
        <v>3453.6506696572765</v>
      </c>
      <c r="AA22" s="2">
        <f t="shared" si="4"/>
        <v>62179.665023317211</v>
      </c>
      <c r="AB22" s="2">
        <f t="shared" si="12"/>
        <v>-1165.1698593719921</v>
      </c>
      <c r="AC22" s="2">
        <f t="shared" si="5"/>
        <v>1210.8223505480082</v>
      </c>
      <c r="AD22">
        <f t="shared" si="13"/>
        <v>0.75677819994984574</v>
      </c>
      <c r="AE22" s="2">
        <f t="shared" si="14"/>
        <v>916.32395890676275</v>
      </c>
      <c r="AF22">
        <f t="shared" si="6"/>
        <v>0.3878172410173249</v>
      </c>
      <c r="AG22" s="2">
        <f t="shared" si="15"/>
        <v>355.36622962129331</v>
      </c>
      <c r="AH22" s="2">
        <f t="shared" si="16"/>
        <v>942.10814374880727</v>
      </c>
      <c r="AJ22" s="2"/>
    </row>
    <row r="23" spans="1:36" x14ac:dyDescent="0.25">
      <c r="A23" s="12">
        <v>49</v>
      </c>
      <c r="B23" s="12">
        <v>2.2409999999999999E-3</v>
      </c>
      <c r="C23" s="12">
        <f t="shared" si="7"/>
        <v>1.7928E-3</v>
      </c>
      <c r="D23" s="12">
        <f t="shared" si="8"/>
        <v>0.99820719999999996</v>
      </c>
      <c r="F23" s="12">
        <v>15</v>
      </c>
      <c r="G23" s="20">
        <v>3000</v>
      </c>
      <c r="H23" s="20">
        <v>0</v>
      </c>
      <c r="I23" s="20">
        <v>100</v>
      </c>
      <c r="J23" s="20">
        <v>0</v>
      </c>
      <c r="K23" s="20">
        <f t="shared" si="17"/>
        <v>75</v>
      </c>
      <c r="L23" s="20">
        <f t="shared" si="0"/>
        <v>2825</v>
      </c>
      <c r="M23" s="14">
        <f t="shared" si="9"/>
        <v>169.5</v>
      </c>
      <c r="N23" s="24"/>
      <c r="O23" s="30">
        <f>ii!Q23</f>
        <v>1.7928E-3</v>
      </c>
      <c r="P23" s="30">
        <f>ii!R23</f>
        <v>9.9820719999999998E-3</v>
      </c>
      <c r="Q23" s="30">
        <f>ii!S23</f>
        <v>0.98822512799999995</v>
      </c>
      <c r="S23" s="1">
        <f>ii!AD23</f>
        <v>2324.7029683999999</v>
      </c>
      <c r="T23" s="1"/>
      <c r="U23" s="30">
        <f t="shared" si="10"/>
        <v>0.99775899999999995</v>
      </c>
      <c r="V23">
        <f t="shared" si="1"/>
        <v>5.4178158555551104</v>
      </c>
      <c r="W23" s="43">
        <f t="shared" si="2"/>
        <v>0.79162246709403394</v>
      </c>
      <c r="Y23" s="2">
        <f t="shared" si="11"/>
        <v>62908.799142738062</v>
      </c>
      <c r="Z23" s="2">
        <f t="shared" si="3"/>
        <v>3774.5279485642836</v>
      </c>
      <c r="AA23" s="2">
        <f t="shared" si="4"/>
        <v>67668.223966649428</v>
      </c>
      <c r="AB23" s="2">
        <f t="shared" si="12"/>
        <v>-984.89687534708355</v>
      </c>
      <c r="AC23" s="2">
        <f t="shared" si="5"/>
        <v>1339.8060930529164</v>
      </c>
      <c r="AD23">
        <f t="shared" si="13"/>
        <v>0.74800688633495183</v>
      </c>
      <c r="AE23" s="2">
        <f t="shared" si="14"/>
        <v>1002.1841839571088</v>
      </c>
      <c r="AF23">
        <f t="shared" si="6"/>
        <v>0.36244601964235967</v>
      </c>
      <c r="AG23" s="2">
        <f t="shared" si="15"/>
        <v>363.23766842378046</v>
      </c>
      <c r="AH23" s="2">
        <f t="shared" si="16"/>
        <v>870.26990076114237</v>
      </c>
      <c r="AJ23" s="2"/>
    </row>
    <row r="24" spans="1:36" x14ac:dyDescent="0.25">
      <c r="A24" s="12">
        <v>50</v>
      </c>
      <c r="B24" s="12">
        <v>2.5079999999999998E-3</v>
      </c>
      <c r="C24" s="12">
        <f t="shared" si="7"/>
        <v>2.0063999999999998E-3</v>
      </c>
      <c r="D24" s="12">
        <f t="shared" si="8"/>
        <v>0.99799360000000004</v>
      </c>
      <c r="F24" s="12">
        <v>16</v>
      </c>
      <c r="G24" s="20">
        <v>3000</v>
      </c>
      <c r="H24" s="20">
        <v>0</v>
      </c>
      <c r="I24" s="20">
        <v>100</v>
      </c>
      <c r="J24" s="20">
        <v>0</v>
      </c>
      <c r="K24" s="20">
        <f t="shared" si="17"/>
        <v>75</v>
      </c>
      <c r="L24" s="20">
        <f t="shared" si="0"/>
        <v>2825</v>
      </c>
      <c r="M24" s="14">
        <f t="shared" si="9"/>
        <v>169.5</v>
      </c>
      <c r="N24" s="24"/>
      <c r="O24" s="30">
        <f>ii!Q24</f>
        <v>2.0063999999999998E-3</v>
      </c>
      <c r="P24" s="30">
        <f>ii!R24</f>
        <v>9.979936E-3</v>
      </c>
      <c r="Q24" s="30">
        <f>ii!S24</f>
        <v>0.98801366400000001</v>
      </c>
      <c r="S24" s="1">
        <f>ii!AD24</f>
        <v>2270.70654848</v>
      </c>
      <c r="T24" s="1"/>
      <c r="U24" s="30">
        <f t="shared" si="10"/>
        <v>0.99749200000000005</v>
      </c>
      <c r="V24">
        <f t="shared" si="1"/>
        <v>4.6048479540423246</v>
      </c>
      <c r="W24" s="43">
        <f t="shared" si="2"/>
        <v>0.8228904633060643</v>
      </c>
      <c r="Y24" s="2">
        <f t="shared" si="11"/>
        <v>68474.502468479463</v>
      </c>
      <c r="Z24" s="2">
        <f t="shared" si="3"/>
        <v>4108.4701481087677</v>
      </c>
      <c r="AA24" s="2">
        <f t="shared" si="4"/>
        <v>73378.736513362135</v>
      </c>
      <c r="AB24" s="2">
        <f t="shared" si="12"/>
        <v>-795.76389677390398</v>
      </c>
      <c r="AC24" s="2">
        <f t="shared" si="5"/>
        <v>1474.9426517060961</v>
      </c>
      <c r="AD24">
        <f t="shared" si="13"/>
        <v>0.73919920099323921</v>
      </c>
      <c r="AE24" s="2">
        <f t="shared" si="14"/>
        <v>1090.2764296519956</v>
      </c>
      <c r="AF24">
        <f t="shared" si="6"/>
        <v>0.33873459779659787</v>
      </c>
      <c r="AG24" s="2">
        <f t="shared" si="15"/>
        <v>369.31434788527946</v>
      </c>
      <c r="AH24" s="2">
        <f t="shared" si="16"/>
        <v>803.75942436843638</v>
      </c>
      <c r="AJ24" s="2"/>
    </row>
    <row r="25" spans="1:36" x14ac:dyDescent="0.25">
      <c r="A25" s="12">
        <v>51</v>
      </c>
      <c r="B25" s="12">
        <v>2.8089999999999999E-3</v>
      </c>
      <c r="C25" s="12">
        <f t="shared" si="7"/>
        <v>2.2472E-3</v>
      </c>
      <c r="D25" s="12">
        <f t="shared" si="8"/>
        <v>0.9977528</v>
      </c>
      <c r="F25" s="12">
        <v>17</v>
      </c>
      <c r="G25" s="20">
        <v>3000</v>
      </c>
      <c r="H25" s="20">
        <v>0</v>
      </c>
      <c r="I25" s="20">
        <v>100</v>
      </c>
      <c r="J25" s="20">
        <v>0</v>
      </c>
      <c r="K25" s="20">
        <f t="shared" si="17"/>
        <v>75</v>
      </c>
      <c r="L25" s="20">
        <f t="shared" si="0"/>
        <v>2825</v>
      </c>
      <c r="M25" s="14">
        <f t="shared" si="9"/>
        <v>169.5</v>
      </c>
      <c r="N25" s="24"/>
      <c r="O25" s="30">
        <f>ii!Q25</f>
        <v>2.2472E-3</v>
      </c>
      <c r="P25" s="30">
        <f>ii!R25</f>
        <v>9.9775279999999994E-3</v>
      </c>
      <c r="Q25" s="30">
        <f>ii!S25</f>
        <v>0.98777527200000004</v>
      </c>
      <c r="S25" s="1">
        <f>ii!AD25</f>
        <v>2214.0056184800001</v>
      </c>
      <c r="T25" s="1"/>
      <c r="U25" s="30">
        <f t="shared" si="10"/>
        <v>0.99719100000000005</v>
      </c>
      <c r="V25">
        <f t="shared" si="1"/>
        <v>3.7584681102244604</v>
      </c>
      <c r="W25" s="43">
        <f t="shared" si="2"/>
        <v>0.85544353422213604</v>
      </c>
      <c r="Y25" s="2">
        <f t="shared" si="11"/>
        <v>74268.949091540228</v>
      </c>
      <c r="Z25" s="2">
        <f t="shared" si="3"/>
        <v>4456.1369454924134</v>
      </c>
      <c r="AA25" s="2">
        <f t="shared" si="4"/>
        <v>79322.682836475185</v>
      </c>
      <c r="AB25" s="2">
        <f t="shared" si="12"/>
        <v>-597.59679944254458</v>
      </c>
      <c r="AC25" s="2">
        <f t="shared" si="5"/>
        <v>1616.4088190374555</v>
      </c>
      <c r="AD25">
        <f t="shared" si="13"/>
        <v>0.73033891099920267</v>
      </c>
      <c r="AE25" s="2">
        <f t="shared" si="14"/>
        <v>1180.5262566253225</v>
      </c>
      <c r="AF25">
        <f t="shared" si="6"/>
        <v>0.31657439046411018</v>
      </c>
      <c r="AG25" s="2">
        <f t="shared" si="15"/>
        <v>373.72438011803916</v>
      </c>
      <c r="AH25" s="2">
        <f t="shared" si="16"/>
        <v>742.17317181756061</v>
      </c>
      <c r="AJ25" s="2"/>
    </row>
    <row r="26" spans="1:36" x14ac:dyDescent="0.25">
      <c r="A26" s="12">
        <v>52</v>
      </c>
      <c r="B26" s="12">
        <v>3.1519999999999999E-3</v>
      </c>
      <c r="C26" s="12">
        <f t="shared" si="7"/>
        <v>2.5216000000000001E-3</v>
      </c>
      <c r="D26" s="12">
        <f t="shared" si="8"/>
        <v>0.99747839999999999</v>
      </c>
      <c r="F26" s="12">
        <v>18</v>
      </c>
      <c r="G26" s="20">
        <v>3000</v>
      </c>
      <c r="H26" s="20">
        <v>0</v>
      </c>
      <c r="I26" s="20">
        <v>100</v>
      </c>
      <c r="J26" s="20">
        <v>0</v>
      </c>
      <c r="K26" s="20">
        <f t="shared" si="17"/>
        <v>75</v>
      </c>
      <c r="L26" s="20">
        <f t="shared" si="0"/>
        <v>2825</v>
      </c>
      <c r="M26" s="14">
        <f t="shared" si="9"/>
        <v>169.5</v>
      </c>
      <c r="N26" s="24"/>
      <c r="O26" s="30">
        <f>ii!Q26</f>
        <v>2.5216000000000001E-3</v>
      </c>
      <c r="P26" s="30">
        <f>ii!R26</f>
        <v>9.9747840000000004E-3</v>
      </c>
      <c r="Q26" s="30">
        <f>ii!S26</f>
        <v>0.98750361600000003</v>
      </c>
      <c r="S26" s="1">
        <f>ii!AD26</f>
        <v>2153.9634137600001</v>
      </c>
      <c r="T26" s="1"/>
      <c r="U26" s="30">
        <f t="shared" si="10"/>
        <v>0.99684799999999996</v>
      </c>
      <c r="V26">
        <f t="shared" si="1"/>
        <v>2.8768880130621302</v>
      </c>
      <c r="W26" s="43">
        <f t="shared" si="2"/>
        <v>0.88935046103607196</v>
      </c>
      <c r="Y26" s="2">
        <f t="shared" si="11"/>
        <v>80304.382064420803</v>
      </c>
      <c r="Z26" s="2">
        <f t="shared" si="3"/>
        <v>4818.262923865248</v>
      </c>
      <c r="AA26" s="2">
        <f t="shared" si="4"/>
        <v>85512.186931396107</v>
      </c>
      <c r="AB26" s="2">
        <f t="shared" si="12"/>
        <v>-389.54194311005995</v>
      </c>
      <c r="AC26" s="2">
        <f t="shared" si="5"/>
        <v>1764.4214706499401</v>
      </c>
      <c r="AD26">
        <f t="shared" si="13"/>
        <v>0.72141071646442123</v>
      </c>
      <c r="AE26" s="2">
        <f t="shared" si="14"/>
        <v>1272.8725572867811</v>
      </c>
      <c r="AF26">
        <f t="shared" si="6"/>
        <v>0.29586391632159825</v>
      </c>
      <c r="AG26" s="2">
        <f t="shared" si="15"/>
        <v>376.59705977715498</v>
      </c>
      <c r="AH26" s="2">
        <f t="shared" si="16"/>
        <v>685.14047351700344</v>
      </c>
      <c r="AJ26" s="2"/>
    </row>
    <row r="27" spans="1:36" x14ac:dyDescent="0.25">
      <c r="A27" s="12">
        <v>53</v>
      </c>
      <c r="B27" s="12">
        <v>3.539E-3</v>
      </c>
      <c r="C27" s="12">
        <f t="shared" si="7"/>
        <v>2.8312000000000003E-3</v>
      </c>
      <c r="D27" s="12">
        <f t="shared" si="8"/>
        <v>0.99716879999999997</v>
      </c>
      <c r="F27" s="12">
        <v>19</v>
      </c>
      <c r="G27" s="20">
        <v>3000</v>
      </c>
      <c r="H27" s="20">
        <v>0</v>
      </c>
      <c r="I27" s="20">
        <v>100</v>
      </c>
      <c r="J27" s="20">
        <v>0</v>
      </c>
      <c r="K27" s="20">
        <f t="shared" si="17"/>
        <v>75</v>
      </c>
      <c r="L27" s="20">
        <f t="shared" si="0"/>
        <v>2825</v>
      </c>
      <c r="M27" s="14">
        <f t="shared" si="9"/>
        <v>169.5</v>
      </c>
      <c r="N27" s="24"/>
      <c r="O27" s="30">
        <f>ii!Q27</f>
        <v>2.8312000000000003E-3</v>
      </c>
      <c r="P27" s="30">
        <f>ii!R27</f>
        <v>9.9716879999999994E-3</v>
      </c>
      <c r="Q27" s="30">
        <f>ii!S27</f>
        <v>0.98719711199999993</v>
      </c>
      <c r="S27" s="1">
        <f>ii!AD27</f>
        <v>2090.4234245600005</v>
      </c>
      <c r="T27" s="1"/>
      <c r="U27" s="30">
        <f t="shared" si="10"/>
        <v>0.99646100000000004</v>
      </c>
      <c r="V27">
        <f t="shared" si="1"/>
        <v>1.9581355769230768</v>
      </c>
      <c r="W27" s="43">
        <f>(1-U27)/(1+$V$4)+W28*U27/(1+$V$4)</f>
        <v>0.92468709319526632</v>
      </c>
      <c r="Y27" s="2">
        <f t="shared" si="11"/>
        <v>86594.302588757404</v>
      </c>
      <c r="Z27" s="2">
        <f t="shared" si="3"/>
        <v>5195.6581553254437</v>
      </c>
      <c r="AA27" s="2">
        <f t="shared" si="4"/>
        <v>91961.207894769221</v>
      </c>
      <c r="AB27" s="2">
        <f t="shared" si="12"/>
        <v>-171.24715068638034</v>
      </c>
      <c r="AC27" s="2">
        <f t="shared" si="5"/>
        <v>1919.1762738736202</v>
      </c>
      <c r="AD27">
        <f t="shared" si="13"/>
        <v>0.71239569112976675</v>
      </c>
      <c r="AE27" s="2">
        <f t="shared" si="14"/>
        <v>1367.2129080260481</v>
      </c>
      <c r="AF27">
        <f t="shared" si="6"/>
        <v>0.27650833301083949</v>
      </c>
      <c r="AG27" s="2">
        <f t="shared" si="15"/>
        <v>378.04576206918478</v>
      </c>
      <c r="AH27" s="2">
        <f t="shared" si="16"/>
        <v>632.31653744485334</v>
      </c>
      <c r="AJ27" s="2"/>
    </row>
    <row r="28" spans="1:36" x14ac:dyDescent="0.25">
      <c r="A28" s="15">
        <v>54</v>
      </c>
      <c r="B28" s="15">
        <v>3.9760000000000004E-3</v>
      </c>
      <c r="C28" s="15">
        <f t="shared" si="7"/>
        <v>3.1808000000000006E-3</v>
      </c>
      <c r="D28" s="15">
        <f t="shared" si="8"/>
        <v>0.99681920000000002</v>
      </c>
      <c r="F28" s="15">
        <v>20</v>
      </c>
      <c r="G28" s="21">
        <v>3000</v>
      </c>
      <c r="H28" s="21">
        <v>0</v>
      </c>
      <c r="I28" s="21">
        <v>100</v>
      </c>
      <c r="J28" s="21">
        <v>0</v>
      </c>
      <c r="K28" s="21">
        <f t="shared" si="17"/>
        <v>75</v>
      </c>
      <c r="L28" s="21">
        <f t="shared" si="0"/>
        <v>2825</v>
      </c>
      <c r="M28" s="16">
        <f t="shared" si="9"/>
        <v>169.5</v>
      </c>
      <c r="N28" s="24"/>
      <c r="O28" s="30">
        <f>ii!Q28</f>
        <v>3.1808000000000006E-3</v>
      </c>
      <c r="P28" s="30">
        <f>ii!R28</f>
        <v>0</v>
      </c>
      <c r="Q28" s="30">
        <f>ii!S28</f>
        <v>0.99681920000000002</v>
      </c>
      <c r="S28" s="1">
        <f>ii!AD28</f>
        <v>-97505.5</v>
      </c>
      <c r="T28" s="1"/>
      <c r="U28" s="30">
        <f t="shared" si="10"/>
        <v>0.99602400000000002</v>
      </c>
      <c r="V28">
        <f t="shared" si="1"/>
        <v>1</v>
      </c>
      <c r="W28" s="43">
        <f>(1-U28)/(1+$V$4)+U28/(1+$V$4)</f>
        <v>0.96153846153846156</v>
      </c>
      <c r="Y28" s="2">
        <f>$V$3*W28-G28*V28</f>
        <v>93153.846153846156</v>
      </c>
      <c r="Z28" s="2">
        <f t="shared" si="3"/>
        <v>5589.2307692307695</v>
      </c>
      <c r="AA28" s="2">
        <v>0</v>
      </c>
      <c r="AB28" s="2">
        <f t="shared" si="12"/>
        <v>98743.076923076922</v>
      </c>
      <c r="AC28" s="2">
        <f t="shared" si="5"/>
        <v>1237.576923076922</v>
      </c>
      <c r="AD28">
        <f t="shared" si="13"/>
        <v>0.70327496888454966</v>
      </c>
      <c r="AE28" s="2">
        <f t="shared" si="14"/>
        <v>870.35687206915895</v>
      </c>
      <c r="AF28">
        <f t="shared" si="6"/>
        <v>0.2584190028138687</v>
      </c>
      <c r="AG28" s="2">
        <f t="shared" si="15"/>
        <v>224.91675497230995</v>
      </c>
      <c r="AH28" s="2">
        <f t="shared" si="16"/>
        <v>583.3841678835505</v>
      </c>
      <c r="AJ28" s="2"/>
    </row>
    <row r="30" spans="1:36" x14ac:dyDescent="0.25">
      <c r="W30" s="47"/>
      <c r="X30" s="47"/>
      <c r="AF30" t="s">
        <v>28</v>
      </c>
      <c r="AG30" s="2">
        <f>SUM(AG9:AG28)</f>
        <v>546.39811317824183</v>
      </c>
      <c r="AH30" s="2">
        <f>SUM(AH9:AH28)</f>
        <v>27925.163409392331</v>
      </c>
    </row>
    <row r="32" spans="1:36" x14ac:dyDescent="0.25">
      <c r="AE32" s="7"/>
      <c r="AF32" s="7" t="s">
        <v>23</v>
      </c>
      <c r="AG32" s="8">
        <f>AG30/AH30</f>
        <v>1.9566514443187345E-2</v>
      </c>
      <c r="AH32" s="8"/>
      <c r="AI32" s="50" t="s">
        <v>78</v>
      </c>
    </row>
  </sheetData>
  <mergeCells count="17">
    <mergeCell ref="S7:S8"/>
    <mergeCell ref="A7:D7"/>
    <mergeCell ref="G7:G8"/>
    <mergeCell ref="H7:I7"/>
    <mergeCell ref="J7:K7"/>
    <mergeCell ref="L7:L8"/>
    <mergeCell ref="M7:M8"/>
    <mergeCell ref="O7:Q7"/>
    <mergeCell ref="AF7:AF8"/>
    <mergeCell ref="AG7:AG8"/>
    <mergeCell ref="AH7:AH8"/>
    <mergeCell ref="Y7:Y8"/>
    <mergeCell ref="AA7:AA8"/>
    <mergeCell ref="AB7:AB8"/>
    <mergeCell ref="AC7:AC8"/>
    <mergeCell ref="AD7:AD8"/>
    <mergeCell ref="AE7:AE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9"/>
  <sheetViews>
    <sheetView workbookViewId="0">
      <selection activeCell="L15" sqref="L15"/>
    </sheetView>
  </sheetViews>
  <sheetFormatPr defaultRowHeight="15" x14ac:dyDescent="0.25"/>
  <cols>
    <col min="1" max="1" width="18.28515625" customWidth="1"/>
  </cols>
  <sheetData>
    <row r="2" spans="1:17" x14ac:dyDescent="0.25">
      <c r="A2" s="43" t="s">
        <v>83</v>
      </c>
      <c r="Q2" s="50" t="s">
        <v>53</v>
      </c>
    </row>
    <row r="3" spans="1:17" x14ac:dyDescent="0.25">
      <c r="Q3" s="51"/>
    </row>
    <row r="4" spans="1:17" x14ac:dyDescent="0.25">
      <c r="A4" s="39"/>
      <c r="B4" s="60" t="s">
        <v>72</v>
      </c>
      <c r="C4" s="60"/>
      <c r="D4" s="60"/>
      <c r="E4" s="60"/>
      <c r="F4" s="60"/>
      <c r="G4" s="60"/>
      <c r="H4" s="60"/>
      <c r="I4" s="60"/>
      <c r="J4" s="60"/>
      <c r="K4" s="60"/>
      <c r="L4" s="60"/>
      <c r="M4" s="60"/>
      <c r="N4" s="60"/>
      <c r="O4" s="60"/>
      <c r="P4" s="60"/>
      <c r="Q4" s="50" t="s">
        <v>53</v>
      </c>
    </row>
    <row r="5" spans="1:17" ht="30" customHeight="1" x14ac:dyDescent="0.25">
      <c r="A5" s="39"/>
      <c r="B5" s="60" t="s">
        <v>70</v>
      </c>
      <c r="C5" s="60"/>
      <c r="D5" s="60"/>
      <c r="E5" s="60"/>
      <c r="F5" s="60"/>
      <c r="G5" s="60"/>
      <c r="H5" s="60"/>
      <c r="I5" s="60"/>
      <c r="J5" s="60"/>
      <c r="K5" s="60"/>
      <c r="L5" s="60"/>
      <c r="M5" s="60"/>
      <c r="N5" s="60"/>
      <c r="O5" s="60"/>
      <c r="P5" s="27"/>
      <c r="Q5" s="50" t="s">
        <v>53</v>
      </c>
    </row>
    <row r="6" spans="1:17" x14ac:dyDescent="0.25">
      <c r="A6" s="39"/>
      <c r="B6" s="60" t="s">
        <v>77</v>
      </c>
      <c r="C6" s="60"/>
      <c r="D6" s="60"/>
      <c r="E6" s="60"/>
      <c r="F6" s="60"/>
      <c r="G6" s="60"/>
      <c r="H6" s="60"/>
      <c r="I6" s="60"/>
      <c r="J6" s="60"/>
      <c r="K6" s="60"/>
      <c r="L6" s="60"/>
      <c r="M6" s="60"/>
      <c r="N6" s="60"/>
      <c r="O6" s="60"/>
      <c r="P6" s="60"/>
      <c r="Q6" s="50" t="s">
        <v>53</v>
      </c>
    </row>
    <row r="7" spans="1:17" x14ac:dyDescent="0.25">
      <c r="A7" s="39"/>
      <c r="B7" s="60" t="s">
        <v>44</v>
      </c>
      <c r="C7" s="60"/>
      <c r="D7" s="60"/>
      <c r="E7" s="60"/>
      <c r="F7" s="60"/>
      <c r="G7" s="60"/>
      <c r="H7" s="60"/>
      <c r="I7" s="60"/>
      <c r="J7" s="60"/>
      <c r="K7" s="60"/>
      <c r="L7" s="60"/>
      <c r="M7" s="60"/>
      <c r="N7" s="60"/>
      <c r="O7" s="60"/>
      <c r="P7" s="60"/>
      <c r="Q7" s="50" t="s">
        <v>53</v>
      </c>
    </row>
    <row r="8" spans="1:17" x14ac:dyDescent="0.25">
      <c r="Q8" s="51"/>
    </row>
    <row r="9" spans="1:17" x14ac:dyDescent="0.25">
      <c r="Q9" s="51" t="s">
        <v>82</v>
      </c>
    </row>
  </sheetData>
  <mergeCells count="4">
    <mergeCell ref="B4:P4"/>
    <mergeCell ref="B6:P6"/>
    <mergeCell ref="B7:P7"/>
    <mergeCell ref="B5:O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2"/>
  <sheetViews>
    <sheetView workbookViewId="0">
      <selection activeCell="C10" sqref="C10"/>
    </sheetView>
  </sheetViews>
  <sheetFormatPr defaultRowHeight="15" x14ac:dyDescent="0.25"/>
  <cols>
    <col min="2" max="2" width="21.42578125" bestFit="1" customWidth="1"/>
    <col min="3" max="3" width="12.5703125" bestFit="1" customWidth="1"/>
  </cols>
  <sheetData>
    <row r="2" spans="1:3" x14ac:dyDescent="0.25">
      <c r="A2" s="43" t="s">
        <v>54</v>
      </c>
      <c r="B2" s="45" t="s">
        <v>58</v>
      </c>
      <c r="C2" s="43"/>
    </row>
    <row r="3" spans="1:3" s="43" customFormat="1" x14ac:dyDescent="0.25">
      <c r="B3" s="45"/>
    </row>
    <row r="4" spans="1:3" s="43" customFormat="1" x14ac:dyDescent="0.25">
      <c r="B4" s="45" t="s">
        <v>59</v>
      </c>
      <c r="C4" s="43" t="s">
        <v>60</v>
      </c>
    </row>
    <row r="5" spans="1:3" x14ac:dyDescent="0.25">
      <c r="A5" s="43" t="s">
        <v>55</v>
      </c>
      <c r="B5" s="1">
        <f>ii!AH30</f>
        <v>3246.7697640773731</v>
      </c>
      <c r="C5" s="8">
        <f>ii!AI32</f>
        <v>0.11626681342839902</v>
      </c>
    </row>
    <row r="6" spans="1:3" s="43" customFormat="1" x14ac:dyDescent="0.25">
      <c r="B6" s="1"/>
      <c r="C6" s="8"/>
    </row>
    <row r="7" spans="1:3" x14ac:dyDescent="0.25">
      <c r="A7" s="43" t="s">
        <v>56</v>
      </c>
      <c r="B7" s="43" t="s">
        <v>61</v>
      </c>
      <c r="C7" s="43"/>
    </row>
    <row r="8" spans="1:3" s="43" customFormat="1" x14ac:dyDescent="0.25"/>
    <row r="9" spans="1:3" x14ac:dyDescent="0.25">
      <c r="A9" s="43"/>
      <c r="B9" s="45" t="s">
        <v>59</v>
      </c>
      <c r="C9" s="43" t="s">
        <v>60</v>
      </c>
    </row>
    <row r="10" spans="1:3" x14ac:dyDescent="0.25">
      <c r="A10" s="43" t="s">
        <v>62</v>
      </c>
      <c r="B10" s="1">
        <f>iv!AG30</f>
        <v>546.39811317824183</v>
      </c>
      <c r="C10" s="8">
        <f>iv!AG32</f>
        <v>1.9566514443187345E-2</v>
      </c>
    </row>
    <row r="11" spans="1:3" x14ac:dyDescent="0.25">
      <c r="A11" s="43"/>
      <c r="B11" s="43"/>
      <c r="C11" s="43"/>
    </row>
    <row r="12" spans="1:3" x14ac:dyDescent="0.25">
      <c r="A12" s="43" t="s">
        <v>57</v>
      </c>
      <c r="B12" s="43" t="s">
        <v>61</v>
      </c>
      <c r="C12"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Base Scenario</vt:lpstr>
      <vt:lpstr>i</vt:lpstr>
      <vt:lpstr>ii</vt:lpstr>
      <vt:lpstr>iii</vt:lpstr>
      <vt:lpstr>iv</vt:lpstr>
      <vt:lpstr>v</vt:lpstr>
      <vt:lpstr>Answers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Laye</dc:creator>
  <cp:lastModifiedBy>John Millett</cp:lastModifiedBy>
  <dcterms:created xsi:type="dcterms:W3CDTF">2017-03-05T10:42:19Z</dcterms:created>
  <dcterms:modified xsi:type="dcterms:W3CDTF">2018-10-09T14:32:35Z</dcterms:modified>
</cp:coreProperties>
</file>